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aciaecon.sharepoint.com/sites/ICASAMTR/Shared Documents/General/Cost models/"/>
    </mc:Choice>
  </mc:AlternateContent>
  <xr:revisionPtr revIDLastSave="361" documentId="13_ncr:1_{00A96A68-C5A5-4E7B-AB4D-808A8C5D1946}" xr6:coauthVersionLast="47" xr6:coauthVersionMax="47" xr10:uidLastSave="{85122D4D-0168-42ED-9519-AB51E4B1255F}"/>
  <bookViews>
    <workbookView xWindow="31080" yWindow="1275" windowWidth="17310" windowHeight="8895" tabRatio="951" activeTab="1" xr2:uid="{F7E5AC39-2625-4850-BC22-ABDF19544FF9}"/>
  </bookViews>
  <sheets>
    <sheet name="Summary" sheetId="1" r:id="rId1"/>
    <sheet name="1 WACC" sheetId="3" r:id="rId2"/>
    <sheet name="2 OPEX" sheetId="21" r:id="rId3"/>
    <sheet name="3 CAPEX" sheetId="22" r:id="rId4"/>
    <sheet name="4 Network inventory" sheetId="25" r:id="rId5"/>
    <sheet name="5 Usage Volumes" sheetId="26" r:id="rId6"/>
  </sheets>
  <definedNames>
    <definedName name="debt_perc">'1 WACC'!$B$5</definedName>
    <definedName name="idle_time">#REF!</definedName>
    <definedName name="minutes_incoming">#REF!</definedName>
    <definedName name="onnet_factor">#REF!</definedName>
    <definedName name="raw_minutes">#REF!</definedName>
    <definedName name="service_minutes_busyhour">#REF!</definedName>
    <definedName name="service_routing_core_authentication">#REF!</definedName>
    <definedName name="service_routing_core_signalling">#REF!</definedName>
    <definedName name="service_routing_core_transport">#REF!</definedName>
    <definedName name="service_routing_interconnect">#REF!</definedName>
    <definedName name="service_routing_platforms">#REF!</definedName>
    <definedName name="services">#REF!</definedName>
    <definedName name="site_type">#REF!</definedName>
    <definedName name="tax">'1 WACC'!$B$7</definedName>
    <definedName name="wacc_pre_tax">'1 WACC'!$B$10</definedName>
    <definedName name="wholesale_voice">#REF!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3" l="1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W19" i="3"/>
  <c r="W21" i="3" s="1"/>
  <c r="W23" i="3" s="1"/>
  <c r="V19" i="3"/>
  <c r="V21" i="3" s="1"/>
  <c r="V23" i="3" s="1"/>
  <c r="U19" i="3"/>
  <c r="U21" i="3" s="1"/>
  <c r="U23" i="3" s="1"/>
  <c r="T19" i="3"/>
  <c r="T21" i="3" s="1"/>
  <c r="T23" i="3" s="1"/>
  <c r="S19" i="3"/>
  <c r="S21" i="3" s="1"/>
  <c r="S23" i="3" s="1"/>
  <c r="R19" i="3"/>
  <c r="R21" i="3" s="1"/>
  <c r="R23" i="3" s="1"/>
  <c r="Q19" i="3"/>
  <c r="Q21" i="3" s="1"/>
  <c r="Q23" i="3" s="1"/>
  <c r="P19" i="3"/>
  <c r="P21" i="3" s="1"/>
  <c r="P23" i="3" s="1"/>
  <c r="O19" i="3"/>
  <c r="O21" i="3" s="1"/>
  <c r="O23" i="3" s="1"/>
  <c r="N19" i="3"/>
  <c r="N21" i="3" s="1"/>
  <c r="N23" i="3" s="1"/>
  <c r="M19" i="3"/>
  <c r="M21" i="3" s="1"/>
  <c r="M23" i="3" s="1"/>
  <c r="L19" i="3"/>
  <c r="L21" i="3" s="1"/>
  <c r="L23" i="3" s="1"/>
  <c r="K19" i="3"/>
  <c r="K21" i="3" s="1"/>
  <c r="K23" i="3" s="1"/>
  <c r="J19" i="3"/>
  <c r="J21" i="3" s="1"/>
  <c r="J23" i="3" s="1"/>
  <c r="I19" i="3"/>
  <c r="I21" i="3" s="1"/>
  <c r="I23" i="3" s="1"/>
  <c r="H19" i="3"/>
  <c r="H21" i="3" s="1"/>
  <c r="H23" i="3" s="1"/>
  <c r="G19" i="3"/>
  <c r="G21" i="3" s="1"/>
  <c r="G23" i="3" s="1"/>
  <c r="F19" i="3"/>
  <c r="F21" i="3" s="1"/>
  <c r="F23" i="3" s="1"/>
  <c r="E19" i="3"/>
  <c r="E21" i="3" s="1"/>
  <c r="E23" i="3" s="1"/>
  <c r="D19" i="3"/>
  <c r="D21" i="3" s="1"/>
  <c r="D23" i="3" s="1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D15" i="3"/>
  <c r="E15" i="3" s="1"/>
  <c r="R22" i="3" l="1"/>
  <c r="F22" i="3"/>
  <c r="J22" i="3"/>
  <c r="N22" i="3"/>
  <c r="V22" i="3"/>
  <c r="F15" i="3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G22" i="3"/>
  <c r="K22" i="3"/>
  <c r="O22" i="3"/>
  <c r="S22" i="3"/>
  <c r="W22" i="3"/>
  <c r="H22" i="3"/>
  <c r="L22" i="3"/>
  <c r="P22" i="3"/>
  <c r="T22" i="3"/>
  <c r="E22" i="3"/>
  <c r="I22" i="3"/>
  <c r="M22" i="3"/>
  <c r="Q22" i="3"/>
  <c r="U22" i="3"/>
  <c r="D24" i="3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D22" i="3"/>
</calcChain>
</file>

<file path=xl/sharedStrings.xml><?xml version="1.0" encoding="utf-8"?>
<sst xmlns="http://schemas.openxmlformats.org/spreadsheetml/2006/main" count="138" uniqueCount="93">
  <si>
    <t>Top down cost model - mobile, fixed-wireless access</t>
  </si>
  <si>
    <t>Date</t>
  </si>
  <si>
    <t>Version</t>
  </si>
  <si>
    <t>Non-confidential</t>
  </si>
  <si>
    <t>Introduction:</t>
  </si>
  <si>
    <t>v2</t>
  </si>
  <si>
    <t>Network inventory</t>
  </si>
  <si>
    <t>This calibration model is a template with no confidential information</t>
  </si>
  <si>
    <t>This network cost cost calibration model was prepared by Acacia Economics for ICASA Mobile Termination Rates</t>
  </si>
  <si>
    <t>Sources</t>
  </si>
  <si>
    <t>Notes</t>
  </si>
  <si>
    <t>Percentage of capital that is debt</t>
  </si>
  <si>
    <t>debt_perc</t>
  </si>
  <si>
    <t>2018 ICASA model</t>
  </si>
  <si>
    <t>Asset beta</t>
  </si>
  <si>
    <t>Debt premium</t>
  </si>
  <si>
    <t>NERSA's estimate of Eskom's debt premium - https://www.nersa.org.za/wp-content/uploads/bsk-pdf-manager/2023/02/Eskoms-MYPD5-RfD-for-202324FY-and-202425FY_Public-Version.pdf</t>
  </si>
  <si>
    <t>Equity risk premium</t>
  </si>
  <si>
    <t>Exchange rate (USD/ZAR)</t>
  </si>
  <si>
    <t>Exchange rate (GBP/ZAR)</t>
  </si>
  <si>
    <t>Exchange rate (EUR/ZAR)</t>
  </si>
  <si>
    <t>Inflation</t>
  </si>
  <si>
    <t>inflation</t>
  </si>
  <si>
    <t>Inflation index</t>
  </si>
  <si>
    <t>inflation_index</t>
  </si>
  <si>
    <t>Company tax rate SA over time</t>
  </si>
  <si>
    <t>South Africa — Orbitax Corporate Tax Rates</t>
  </si>
  <si>
    <t xml:space="preserve">The tax rate dropped on 1 August 2022. </t>
  </si>
  <si>
    <t>Equity beta</t>
  </si>
  <si>
    <t>Risk free rate in SA - 10 year government bond</t>
  </si>
  <si>
    <r>
      <t xml:space="preserve">South Africa 10 Years Bond - Historical Data - </t>
    </r>
    <r>
      <rPr>
        <b/>
        <i/>
        <u/>
        <sz val="11"/>
        <color theme="10"/>
        <rFont val="Calibri"/>
        <family val="2"/>
        <scheme val="minor"/>
      </rPr>
      <t>http://www.worldgovernmentbonds.com/bond-historical-data/south-africa/10-years/</t>
    </r>
  </si>
  <si>
    <t>The rate on 31 December was used for 2018-2022 and the rate on 24 August was used for 2023. The 2023 rate was assumed to apply to the remaining years.</t>
  </si>
  <si>
    <t>Cost of debt - nominal</t>
  </si>
  <si>
    <t>Cost of equity</t>
  </si>
  <si>
    <t>Nominal WACC - post-tax</t>
  </si>
  <si>
    <t>Real WACC - pre-tax</t>
  </si>
  <si>
    <t>Nominal WACC - pre-tax</t>
  </si>
  <si>
    <t xml:space="preserve">WACC index </t>
  </si>
  <si>
    <t>wacc_index</t>
  </si>
  <si>
    <t>This is used to convert Euro's into United States Dollars. Exchange rate on 04.04.2023</t>
  </si>
  <si>
    <t>EUR/USD Exchange Rate</t>
  </si>
  <si>
    <t>USD</t>
  </si>
  <si>
    <t>EUR.USD_rate</t>
  </si>
  <si>
    <t>1 WACC, exchange rates</t>
  </si>
  <si>
    <t>Application server hardware</t>
  </si>
  <si>
    <t>Application server software</t>
  </si>
  <si>
    <t>Charging data function hardware</t>
  </si>
  <si>
    <t>Charging data function software</t>
  </si>
  <si>
    <t>Proxy - Call session control function hardware</t>
  </si>
  <si>
    <t>Proxy - Call session control function software</t>
  </si>
  <si>
    <t>Interrogating - Call session control function hardware</t>
  </si>
  <si>
    <t>Interrogating - Call session control function software</t>
  </si>
  <si>
    <t>Serving - Call session control function hardware</t>
  </si>
  <si>
    <t>Serving - Call session control function software</t>
  </si>
  <si>
    <t>Media resource function - hardware</t>
  </si>
  <si>
    <t>Media resource function - software</t>
  </si>
  <si>
    <t>Access session border controller - hardware</t>
  </si>
  <si>
    <t>Access session border controller - software</t>
  </si>
  <si>
    <t>Internet exchange point session border controller - hardware</t>
  </si>
  <si>
    <t>Internet exchange point session border controller - software</t>
  </si>
  <si>
    <t>Please provide the following information:</t>
  </si>
  <si>
    <t>Element list</t>
  </si>
  <si>
    <t>Units</t>
  </si>
  <si>
    <t>Volume</t>
  </si>
  <si>
    <t xml:space="preserve">Please provide your network inventory here. </t>
  </si>
  <si>
    <t>For instance, please provide the following, or similar network elements</t>
  </si>
  <si>
    <t xml:space="preserve">Operating Expenditure </t>
  </si>
  <si>
    <t>Please provide in this format if possible.</t>
  </si>
  <si>
    <t>Please provide any additional information, if relevant. Readily available aggregate information (such as for all network expenditure for example) is also acceptable.</t>
  </si>
  <si>
    <t>Opex price trend</t>
  </si>
  <si>
    <t>Annual opex FY 2020</t>
  </si>
  <si>
    <t>Annual opex FY 2021</t>
  </si>
  <si>
    <t>Annual opex FY 2022</t>
  </si>
  <si>
    <t>Annual opex FY 2023 (if FY already closed)</t>
  </si>
  <si>
    <t>[Please extend table if necessary]</t>
  </si>
  <si>
    <t xml:space="preserve">Capital Expenditure </t>
  </si>
  <si>
    <t>Please provide any additional information, if relevant. 
Readily available aggregate information (such as for all network expenditure for example) is also acceptable.</t>
  </si>
  <si>
    <t>Economic life / depreciation period</t>
  </si>
  <si>
    <t>Capex price trend</t>
  </si>
  <si>
    <t>Annual capex FY 2020</t>
  </si>
  <si>
    <t>Annual capex FY 2021</t>
  </si>
  <si>
    <t>Annual capex FY 2022</t>
  </si>
  <si>
    <t>Annual capex FY 2023 (if FY already closed)</t>
  </si>
  <si>
    <t>6 Usage Volumes</t>
  </si>
  <si>
    <t>minutes</t>
  </si>
  <si>
    <t xml:space="preserve">International incoming fixed voice </t>
  </si>
  <si>
    <t xml:space="preserve">International outgoing fixed voice </t>
  </si>
  <si>
    <t xml:space="preserve">Fixed to Mobile voice </t>
  </si>
  <si>
    <t>Services</t>
  </si>
  <si>
    <t>On-net fixed to fixed voice</t>
  </si>
  <si>
    <t>Incoming fixed to fixed voice</t>
  </si>
  <si>
    <t>Off-net fixed to fixed voice</t>
  </si>
  <si>
    <t>Outgoing mobile to fixed networks 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</si>
</sst>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15" fontId="0" fillId="3" borderId="0" xfId="0" applyNumberFormat="1" applyFill="1"/>
    <xf numFmtId="0" fontId="1" fillId="3" borderId="0" xfId="0" applyFont="1" applyFill="1"/>
    <xf numFmtId="0" fontId="2" fillId="3" borderId="0" xfId="0" applyFont="1" applyFill="1"/>
    <xf numFmtId="10" fontId="0" fillId="3" borderId="1" xfId="0" applyNumberFormat="1" applyFill="1" applyBorder="1"/>
    <xf numFmtId="0" fontId="0" fillId="3" borderId="1" xfId="0" applyFill="1" applyBorder="1"/>
    <xf numFmtId="0" fontId="3" fillId="2" borderId="0" xfId="0" applyFont="1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8" fillId="2" borderId="0" xfId="0" applyFont="1" applyFill="1"/>
    <xf numFmtId="0" fontId="5" fillId="2" borderId="0" xfId="0" applyFont="1" applyFill="1"/>
    <xf numFmtId="0" fontId="5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3" fontId="0" fillId="0" borderId="1" xfId="1" applyFont="1" applyFill="1" applyBorder="1"/>
    <xf numFmtId="0" fontId="6" fillId="3" borderId="1" xfId="0" applyFont="1" applyFill="1" applyBorder="1"/>
    <xf numFmtId="0" fontId="6" fillId="3" borderId="0" xfId="0" applyFont="1" applyFill="1"/>
    <xf numFmtId="2" fontId="0" fillId="0" borderId="1" xfId="0" applyNumberFormat="1" applyBorder="1"/>
    <xf numFmtId="43" fontId="0" fillId="0" borderId="1" xfId="1" applyFont="1" applyBorder="1"/>
    <xf numFmtId="9" fontId="0" fillId="0" borderId="1" xfId="1" applyNumberFormat="1" applyFont="1" applyBorder="1"/>
    <xf numFmtId="0" fontId="7" fillId="0" borderId="0" xfId="3"/>
    <xf numFmtId="0" fontId="9" fillId="0" borderId="1" xfId="3" applyFont="1" applyBorder="1"/>
    <xf numFmtId="9" fontId="0" fillId="0" borderId="1" xfId="2" applyFont="1" applyBorder="1"/>
    <xf numFmtId="0" fontId="9" fillId="0" borderId="0" xfId="3" applyFont="1"/>
    <xf numFmtId="0" fontId="0" fillId="3" borderId="1" xfId="0" applyFill="1" applyBorder="1" applyAlignment="1">
      <alignment wrapText="1"/>
    </xf>
    <xf numFmtId="10" fontId="0" fillId="0" borderId="1" xfId="0" applyNumberFormat="1" applyBorder="1"/>
    <xf numFmtId="43" fontId="0" fillId="3" borderId="0" xfId="1" applyFont="1" applyFill="1"/>
    <xf numFmtId="164" fontId="0" fillId="3" borderId="0" xfId="0" applyNumberFormat="1" applyFill="1"/>
    <xf numFmtId="0" fontId="11" fillId="3" borderId="1" xfId="0" applyFont="1" applyFill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right" vertical="center" wrapText="1" readingOrder="1"/>
    </xf>
    <xf numFmtId="0" fontId="2" fillId="3" borderId="0" xfId="0" applyFont="1" applyFill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165" fontId="0" fillId="0" borderId="1" xfId="1" applyNumberFormat="1" applyFont="1" applyFill="1" applyBorder="1"/>
    <xf numFmtId="0" fontId="0" fillId="0" borderId="8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64" fontId="0" fillId="3" borderId="1" xfId="0" applyNumberFormat="1" applyFill="1" applyBorder="1"/>
    <xf numFmtId="0" fontId="12" fillId="3" borderId="0" xfId="0" applyFont="1" applyFill="1"/>
    <xf numFmtId="0" fontId="0" fillId="2" borderId="1" xfId="0" applyFill="1" applyBorder="1"/>
    <xf numFmtId="0" fontId="13" fillId="2" borderId="1" xfId="0" applyFont="1" applyFill="1" applyBorder="1" applyAlignment="1">
      <alignment horizontal="center"/>
    </xf>
    <xf numFmtId="0" fontId="12" fillId="3" borderId="1" xfId="0" applyFont="1" applyFill="1" applyBorder="1"/>
    <xf numFmtId="0" fontId="11" fillId="3" borderId="9" xfId="0" applyFont="1" applyFill="1" applyBorder="1" applyAlignment="1">
      <alignment horizontal="left" vertical="center" readingOrder="1"/>
    </xf>
    <xf numFmtId="0" fontId="11" fillId="3" borderId="10" xfId="0" applyFont="1" applyFill="1" applyBorder="1" applyAlignment="1">
      <alignment horizontal="left" vertical="center" readingOrder="1"/>
    </xf>
    <xf numFmtId="0" fontId="0" fillId="3" borderId="4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9525</xdr:rowOff>
    </xdr:from>
    <xdr:to>
      <xdr:col>0</xdr:col>
      <xdr:colOff>2713153</xdr:colOff>
      <xdr:row>3</xdr:row>
      <xdr:rowOff>121340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525"/>
          <a:ext cx="2069898" cy="668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orbitax.com/taxhub/corporatetaxrates/ZA/South-Africa" TargetMode="External"/><Relationship Id="rId1" Type="http://schemas.openxmlformats.org/officeDocument/2006/relationships/hyperlink" Target="http://www.worldgovernmentbonds.com/bond-historical-data/south-africa/10-ye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4658-E410-4ED8-84E9-F06B7F7709DD}">
  <sheetPr>
    <tabColor theme="3" tint="0.79998168889431442"/>
  </sheetPr>
  <dimension ref="A5:C13"/>
  <sheetViews>
    <sheetView workbookViewId="0">
      <selection activeCell="C16" sqref="C16"/>
    </sheetView>
  </sheetViews>
  <sheetFormatPr defaultColWidth="8.6640625" defaultRowHeight="14.4" x14ac:dyDescent="0.3"/>
  <cols>
    <col min="1" max="1" width="49.5546875" style="3" customWidth="1"/>
    <col min="2" max="2" width="15.109375" style="3" customWidth="1"/>
    <col min="3" max="16384" width="8.6640625" style="3"/>
  </cols>
  <sheetData>
    <row r="5" spans="1:3" ht="18" x14ac:dyDescent="0.3">
      <c r="A5" s="2" t="s">
        <v>0</v>
      </c>
      <c r="B5" s="1"/>
      <c r="C5" s="1"/>
    </row>
    <row r="6" spans="1:3" ht="18" x14ac:dyDescent="0.3">
      <c r="A6" s="4"/>
    </row>
    <row r="7" spans="1:3" ht="18" x14ac:dyDescent="0.3">
      <c r="A7" s="4"/>
    </row>
    <row r="8" spans="1:3" x14ac:dyDescent="0.3">
      <c r="A8" s="3" t="s">
        <v>1</v>
      </c>
      <c r="B8" s="5">
        <v>45175</v>
      </c>
    </row>
    <row r="9" spans="1:3" x14ac:dyDescent="0.3">
      <c r="A9" s="3" t="s">
        <v>2</v>
      </c>
      <c r="B9" s="3" t="s">
        <v>5</v>
      </c>
    </row>
    <row r="10" spans="1:3" x14ac:dyDescent="0.3">
      <c r="A10" s="3" t="s">
        <v>3</v>
      </c>
      <c r="B10" s="3" t="s">
        <v>7</v>
      </c>
    </row>
    <row r="12" spans="1:3" x14ac:dyDescent="0.3">
      <c r="A12" s="6" t="s">
        <v>4</v>
      </c>
      <c r="B12" s="3" t="s">
        <v>8</v>
      </c>
    </row>
    <row r="13" spans="1:3" x14ac:dyDescent="0.3">
      <c r="A13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E477-19E4-470C-8C00-1942173D0F01}">
  <dimension ref="A1:Z28"/>
  <sheetViews>
    <sheetView tabSelected="1" topLeftCell="A15" workbookViewId="0">
      <selection activeCell="E25" sqref="E25"/>
    </sheetView>
  </sheetViews>
  <sheetFormatPr defaultColWidth="8.5546875" defaultRowHeight="14.4" x14ac:dyDescent="0.3"/>
  <cols>
    <col min="1" max="1" width="59.88671875" style="3" customWidth="1"/>
    <col min="2" max="2" width="20.109375" style="3" customWidth="1"/>
    <col min="3" max="3" width="18" style="3" customWidth="1"/>
    <col min="4" max="23" width="15.88671875" style="3" customWidth="1"/>
    <col min="24" max="24" width="16.109375" style="3" bestFit="1" customWidth="1"/>
    <col min="25" max="25" width="23.88671875" style="3" customWidth="1"/>
    <col min="26" max="45" width="15.109375" style="3" customWidth="1"/>
    <col min="46" max="55" width="8.88671875" style="3" bestFit="1" customWidth="1"/>
    <col min="56" max="16384" width="8.5546875" style="3"/>
  </cols>
  <sheetData>
    <row r="1" spans="1:26" ht="21" x14ac:dyDescent="0.4">
      <c r="A1" s="17" t="s">
        <v>43</v>
      </c>
      <c r="B1" s="18"/>
      <c r="C1" s="18"/>
      <c r="D1" s="19"/>
    </row>
    <row r="3" spans="1:26" x14ac:dyDescent="0.3">
      <c r="A3" s="3" t="s">
        <v>60</v>
      </c>
    </row>
    <row r="4" spans="1:26" x14ac:dyDescent="0.3">
      <c r="Y4" s="6" t="s">
        <v>9</v>
      </c>
      <c r="Z4" s="6" t="s">
        <v>10</v>
      </c>
    </row>
    <row r="5" spans="1:26" x14ac:dyDescent="0.3">
      <c r="A5" s="9" t="s">
        <v>11</v>
      </c>
      <c r="B5" s="40">
        <v>0.375</v>
      </c>
      <c r="C5" s="7" t="s">
        <v>12</v>
      </c>
      <c r="Y5" s="3" t="s">
        <v>13</v>
      </c>
    </row>
    <row r="6" spans="1:26" x14ac:dyDescent="0.3">
      <c r="A6" s="9" t="s">
        <v>14</v>
      </c>
      <c r="B6" s="41">
        <v>0.8</v>
      </c>
      <c r="C6" s="7"/>
      <c r="Y6" s="3" t="s">
        <v>13</v>
      </c>
    </row>
    <row r="7" spans="1:26" x14ac:dyDescent="0.3">
      <c r="A7" s="9" t="s">
        <v>15</v>
      </c>
      <c r="B7" s="40">
        <v>0.04</v>
      </c>
      <c r="C7" s="7"/>
      <c r="Y7" s="3" t="s">
        <v>16</v>
      </c>
    </row>
    <row r="8" spans="1:26" x14ac:dyDescent="0.3">
      <c r="A8" s="9" t="s">
        <v>17</v>
      </c>
      <c r="B8" s="40">
        <v>5.6899999999999999E-2</v>
      </c>
      <c r="C8" s="7"/>
      <c r="Y8" s="3" t="s">
        <v>13</v>
      </c>
    </row>
    <row r="9" spans="1:26" x14ac:dyDescent="0.3">
      <c r="I9"/>
    </row>
    <row r="10" spans="1:26" x14ac:dyDescent="0.3">
      <c r="D10" s="20">
        <v>2018</v>
      </c>
      <c r="E10" s="20">
        <v>2019</v>
      </c>
      <c r="F10" s="20">
        <v>2020</v>
      </c>
      <c r="G10" s="20">
        <v>2021</v>
      </c>
      <c r="H10" s="20">
        <v>2022</v>
      </c>
      <c r="I10" s="20">
        <v>2023</v>
      </c>
      <c r="J10" s="20">
        <v>2024</v>
      </c>
      <c r="K10" s="20">
        <v>2025</v>
      </c>
      <c r="L10" s="20">
        <v>2026</v>
      </c>
      <c r="M10" s="21">
        <v>2027</v>
      </c>
      <c r="N10" s="21">
        <v>2028</v>
      </c>
      <c r="O10" s="21">
        <v>2029</v>
      </c>
      <c r="P10" s="21">
        <v>2030</v>
      </c>
      <c r="Q10" s="21">
        <v>2031</v>
      </c>
      <c r="R10" s="21">
        <v>2032</v>
      </c>
      <c r="S10" s="21">
        <v>2033</v>
      </c>
      <c r="T10" s="21">
        <v>2034</v>
      </c>
      <c r="U10" s="21">
        <v>2035</v>
      </c>
      <c r="V10" s="21">
        <v>2036</v>
      </c>
      <c r="W10" s="21">
        <v>2037</v>
      </c>
    </row>
    <row r="11" spans="1:26" x14ac:dyDescent="0.3">
      <c r="A11" s="9" t="s">
        <v>18</v>
      </c>
      <c r="B11" s="9"/>
      <c r="C11" s="9"/>
      <c r="D11" s="22">
        <v>13.246775199999993</v>
      </c>
      <c r="E11" s="22">
        <v>14.451177510040162</v>
      </c>
      <c r="F11" s="22">
        <v>16.441369841269843</v>
      </c>
      <c r="G11" s="22">
        <v>14.783901599999995</v>
      </c>
      <c r="H11" s="22">
        <v>16.381369199999995</v>
      </c>
      <c r="I11" s="22">
        <v>16.95</v>
      </c>
      <c r="J11" s="22">
        <v>16.912500000000001</v>
      </c>
      <c r="K11" s="22">
        <v>17</v>
      </c>
      <c r="L11" s="22">
        <v>17.616753857389533</v>
      </c>
      <c r="M11" s="22">
        <v>18.255883321873469</v>
      </c>
      <c r="N11" s="22">
        <v>18.918200172392215</v>
      </c>
      <c r="O11" s="22">
        <v>19.604545638932816</v>
      </c>
      <c r="P11" s="22">
        <v>20.315791471002282</v>
      </c>
      <c r="Q11" s="22">
        <v>20.684316257933517</v>
      </c>
      <c r="R11" s="22">
        <v>21.059526017920149</v>
      </c>
      <c r="S11" s="22">
        <v>21.441542015165663</v>
      </c>
      <c r="T11" s="22">
        <v>21.830487713584283</v>
      </c>
      <c r="U11" s="22">
        <v>22.226488816703338</v>
      </c>
      <c r="V11" s="22">
        <v>22.226488816703338</v>
      </c>
      <c r="W11" s="22">
        <v>22.226488816703338</v>
      </c>
    </row>
    <row r="12" spans="1:26" x14ac:dyDescent="0.3">
      <c r="A12" s="9" t="s">
        <v>19</v>
      </c>
      <c r="B12" s="9"/>
      <c r="C12" s="9"/>
      <c r="D12" s="22">
        <v>17.641773199999999</v>
      </c>
      <c r="E12" s="22">
        <v>18.430149397590366</v>
      </c>
      <c r="F12" s="22">
        <v>21.072238492063484</v>
      </c>
      <c r="G12" s="22">
        <v>20.328223200000007</v>
      </c>
      <c r="H12" s="22">
        <v>20.179558399999998</v>
      </c>
      <c r="I12" s="22">
        <v>21.057499999999997</v>
      </c>
      <c r="J12" s="22">
        <v>21.6525</v>
      </c>
      <c r="K12" s="22">
        <v>22.1</v>
      </c>
      <c r="L12" s="22">
        <v>22.822901226080631</v>
      </c>
      <c r="M12" s="22">
        <v>23.569448885766189</v>
      </c>
      <c r="N12" s="22">
        <v>24.340416464841535</v>
      </c>
      <c r="O12" s="22">
        <v>25.136602750169459</v>
      </c>
      <c r="P12" s="22">
        <v>25.958832657300647</v>
      </c>
      <c r="Q12" s="22">
        <v>26.383395371227898</v>
      </c>
      <c r="R12" s="22">
        <v>26.814901906567957</v>
      </c>
      <c r="S12" s="22">
        <v>27.253465831126551</v>
      </c>
      <c r="T12" s="22">
        <v>27.699202570137139</v>
      </c>
      <c r="U12" s="22">
        <v>28.15222943663958</v>
      </c>
      <c r="V12" s="22">
        <v>28.15222943663958</v>
      </c>
      <c r="W12" s="22">
        <v>28.15222943663958</v>
      </c>
    </row>
    <row r="13" spans="1:26" x14ac:dyDescent="0.3">
      <c r="A13" s="9" t="s">
        <v>20</v>
      </c>
      <c r="B13" s="9"/>
      <c r="C13" s="9"/>
      <c r="D13" s="22">
        <v>15.610738</v>
      </c>
      <c r="E13" s="22">
        <v>16.17564016064258</v>
      </c>
      <c r="F13" s="22">
        <v>18.757049999999992</v>
      </c>
      <c r="G13" s="22">
        <v>17.480877599999989</v>
      </c>
      <c r="H13" s="22">
        <v>17.2063676</v>
      </c>
      <c r="I13" s="22">
        <v>18.675000000000004</v>
      </c>
      <c r="J13" s="22">
        <v>19.455000000000002</v>
      </c>
      <c r="K13" s="22">
        <v>19.887499999999999</v>
      </c>
      <c r="L13" s="22">
        <v>20.587451384113862</v>
      </c>
      <c r="M13" s="22">
        <v>21.312037938064201</v>
      </c>
      <c r="N13" s="22">
        <v>22.062126710058429</v>
      </c>
      <c r="O13" s="22">
        <v>22.838615264537417</v>
      </c>
      <c r="P13" s="22">
        <v>23.64243275621093</v>
      </c>
      <c r="Q13" s="22">
        <v>24.058486899052635</v>
      </c>
      <c r="R13" s="22">
        <v>24.481862667869159</v>
      </c>
      <c r="S13" s="22">
        <v>24.912688906965588</v>
      </c>
      <c r="T13" s="22">
        <v>25.351096728019733</v>
      </c>
      <c r="U13" s="22">
        <v>25.797219549982824</v>
      </c>
      <c r="V13" s="22">
        <v>25.797219549982824</v>
      </c>
      <c r="W13" s="22">
        <v>25.797219549982824</v>
      </c>
    </row>
    <row r="14" spans="1:26" x14ac:dyDescent="0.3">
      <c r="A14" s="9" t="s">
        <v>21</v>
      </c>
      <c r="B14" s="23"/>
      <c r="C14" s="8"/>
      <c r="D14" s="49">
        <v>4.7E-2</v>
      </c>
      <c r="E14" s="49">
        <v>4.0999999999999995E-2</v>
      </c>
      <c r="F14" s="49">
        <v>3.3000000000000002E-2</v>
      </c>
      <c r="G14" s="49">
        <v>4.4999999999999998E-2</v>
      </c>
      <c r="H14" s="49">
        <v>6.9000000000000006E-2</v>
      </c>
      <c r="I14" s="49">
        <v>5.4000000000000006E-2</v>
      </c>
      <c r="J14" s="49">
        <v>4.8000000000000001E-2</v>
      </c>
      <c r="K14" s="49">
        <v>4.4999999999999998E-2</v>
      </c>
      <c r="L14" s="49">
        <v>4.4999999999999998E-2</v>
      </c>
      <c r="M14" s="49">
        <v>4.4999999999999998E-2</v>
      </c>
      <c r="N14" s="49">
        <v>4.4999999999999998E-2</v>
      </c>
      <c r="O14" s="49">
        <v>4.4999999999999998E-2</v>
      </c>
      <c r="P14" s="49">
        <v>4.4999999999999998E-2</v>
      </c>
      <c r="Q14" s="49">
        <v>4.4999999999999998E-2</v>
      </c>
      <c r="R14" s="49">
        <v>4.4999999999999998E-2</v>
      </c>
      <c r="S14" s="49">
        <v>4.4999999999999998E-2</v>
      </c>
      <c r="T14" s="49">
        <v>4.4999999999999998E-2</v>
      </c>
      <c r="U14" s="49">
        <v>4.4999999999999998E-2</v>
      </c>
      <c r="V14" s="49">
        <v>4.4999999999999998E-2</v>
      </c>
      <c r="W14" s="49">
        <v>4.4999999999999998E-2</v>
      </c>
      <c r="X14" s="7" t="s">
        <v>22</v>
      </c>
      <c r="Y14" s="24"/>
    </row>
    <row r="15" spans="1:26" x14ac:dyDescent="0.3">
      <c r="A15" s="9" t="s">
        <v>23</v>
      </c>
      <c r="B15" s="9"/>
      <c r="C15" s="8"/>
      <c r="D15" s="25">
        <f>1*(1+D14)</f>
        <v>1.0469999999999999</v>
      </c>
      <c r="E15" s="26">
        <f t="shared" ref="E15:W15" si="0">D15*(1+E14)</f>
        <v>1.0899269999999999</v>
      </c>
      <c r="F15" s="26">
        <f t="shared" si="0"/>
        <v>1.1258945909999998</v>
      </c>
      <c r="G15" s="26">
        <f t="shared" si="0"/>
        <v>1.1765598475949997</v>
      </c>
      <c r="H15" s="26">
        <f t="shared" si="0"/>
        <v>1.2577424770790546</v>
      </c>
      <c r="I15" s="26">
        <f t="shared" si="0"/>
        <v>1.3256605708413236</v>
      </c>
      <c r="J15" s="26">
        <f t="shared" si="0"/>
        <v>1.3892922782417072</v>
      </c>
      <c r="K15" s="26">
        <f t="shared" si="0"/>
        <v>1.4518104307625839</v>
      </c>
      <c r="L15" s="26">
        <f t="shared" si="0"/>
        <v>1.5171419001469</v>
      </c>
      <c r="M15" s="26">
        <f t="shared" si="0"/>
        <v>1.5854132856535104</v>
      </c>
      <c r="N15" s="26">
        <f t="shared" si="0"/>
        <v>1.6567568835079183</v>
      </c>
      <c r="O15" s="26">
        <f t="shared" si="0"/>
        <v>1.7313109432657745</v>
      </c>
      <c r="P15" s="26">
        <f t="shared" si="0"/>
        <v>1.8092199357127343</v>
      </c>
      <c r="Q15" s="26">
        <f t="shared" si="0"/>
        <v>1.8906348328198073</v>
      </c>
      <c r="R15" s="26">
        <f t="shared" si="0"/>
        <v>1.9757134002966985</v>
      </c>
      <c r="S15" s="26">
        <f t="shared" si="0"/>
        <v>2.0646205033100498</v>
      </c>
      <c r="T15" s="26">
        <f t="shared" si="0"/>
        <v>2.157528425959002</v>
      </c>
      <c r="U15" s="26">
        <f t="shared" si="0"/>
        <v>2.2546172051271567</v>
      </c>
      <c r="V15" s="26">
        <f t="shared" si="0"/>
        <v>2.3560749793578788</v>
      </c>
      <c r="W15" s="26">
        <f t="shared" si="0"/>
        <v>2.4620983534289831</v>
      </c>
      <c r="X15" s="7" t="s">
        <v>24</v>
      </c>
    </row>
    <row r="16" spans="1:26" x14ac:dyDescent="0.3">
      <c r="A16" s="9" t="s">
        <v>25</v>
      </c>
      <c r="B16" s="9"/>
      <c r="C16" s="8"/>
      <c r="D16" s="27">
        <v>0.28000000000000003</v>
      </c>
      <c r="E16" s="27">
        <v>0.28000000000000003</v>
      </c>
      <c r="F16" s="27">
        <v>0.28000000000000003</v>
      </c>
      <c r="G16" s="27">
        <v>0.28000000000000003</v>
      </c>
      <c r="H16" s="27">
        <v>0.27</v>
      </c>
      <c r="I16" s="27">
        <v>0.27</v>
      </c>
      <c r="J16" s="27">
        <v>0.27</v>
      </c>
      <c r="K16" s="27">
        <v>0.27</v>
      </c>
      <c r="L16" s="27">
        <v>0.27</v>
      </c>
      <c r="M16" s="27">
        <v>0.27</v>
      </c>
      <c r="N16" s="27">
        <v>0.27</v>
      </c>
      <c r="O16" s="27">
        <v>0.27</v>
      </c>
      <c r="P16" s="27">
        <v>0.27</v>
      </c>
      <c r="Q16" s="27">
        <v>0.27</v>
      </c>
      <c r="R16" s="27">
        <v>0.27</v>
      </c>
      <c r="S16" s="27">
        <v>0.27</v>
      </c>
      <c r="T16" s="27">
        <v>0.27</v>
      </c>
      <c r="U16" s="27">
        <v>0.27</v>
      </c>
      <c r="V16" s="27">
        <v>0.27</v>
      </c>
      <c r="W16" s="27">
        <v>0.27</v>
      </c>
      <c r="X16" s="7"/>
      <c r="Y16" s="28" t="s">
        <v>26</v>
      </c>
      <c r="Z16" s="3" t="s">
        <v>27</v>
      </c>
    </row>
    <row r="17" spans="1:26" hidden="1" x14ac:dyDescent="0.3">
      <c r="A17" s="9" t="s">
        <v>28</v>
      </c>
      <c r="B17" s="9"/>
      <c r="C17" s="8"/>
      <c r="D17" s="25">
        <f>D16*(1+(1-D16)*debt_perc/(1-debt_perc))</f>
        <v>0.40096000000000004</v>
      </c>
      <c r="E17" s="25">
        <f t="shared" ref="E17:W17" si="1">E16*(1+(1-E16)*debt_perc/(1-debt_perc))</f>
        <v>0.40096000000000004</v>
      </c>
      <c r="F17" s="25">
        <f t="shared" si="1"/>
        <v>0.40096000000000004</v>
      </c>
      <c r="G17" s="25">
        <f t="shared" si="1"/>
        <v>0.40096000000000004</v>
      </c>
      <c r="H17" s="25">
        <f t="shared" si="1"/>
        <v>0.38825999999999999</v>
      </c>
      <c r="I17" s="25">
        <f t="shared" si="1"/>
        <v>0.38825999999999999</v>
      </c>
      <c r="J17" s="25">
        <f t="shared" si="1"/>
        <v>0.38825999999999999</v>
      </c>
      <c r="K17" s="25">
        <f t="shared" si="1"/>
        <v>0.38825999999999999</v>
      </c>
      <c r="L17" s="25">
        <f t="shared" si="1"/>
        <v>0.38825999999999999</v>
      </c>
      <c r="M17" s="25">
        <f t="shared" si="1"/>
        <v>0.38825999999999999</v>
      </c>
      <c r="N17" s="25">
        <f t="shared" si="1"/>
        <v>0.38825999999999999</v>
      </c>
      <c r="O17" s="25">
        <f t="shared" si="1"/>
        <v>0.38825999999999999</v>
      </c>
      <c r="P17" s="25">
        <f t="shared" si="1"/>
        <v>0.38825999999999999</v>
      </c>
      <c r="Q17" s="25">
        <f t="shared" si="1"/>
        <v>0.38825999999999999</v>
      </c>
      <c r="R17" s="25">
        <f t="shared" si="1"/>
        <v>0.38825999999999999</v>
      </c>
      <c r="S17" s="25">
        <f t="shared" si="1"/>
        <v>0.38825999999999999</v>
      </c>
      <c r="T17" s="25">
        <f t="shared" si="1"/>
        <v>0.38825999999999999</v>
      </c>
      <c r="U17" s="25">
        <f t="shared" si="1"/>
        <v>0.38825999999999999</v>
      </c>
      <c r="V17" s="25">
        <f t="shared" si="1"/>
        <v>0.38825999999999999</v>
      </c>
      <c r="W17" s="25">
        <f t="shared" si="1"/>
        <v>0.38825999999999999</v>
      </c>
      <c r="X17" s="7"/>
    </row>
    <row r="18" spans="1:26" x14ac:dyDescent="0.3">
      <c r="A18" s="9" t="s">
        <v>29</v>
      </c>
      <c r="B18" s="29"/>
      <c r="C18" s="8"/>
      <c r="D18" s="30">
        <v>8.8849999999999998E-2</v>
      </c>
      <c r="E18" s="30">
        <v>8.2549999999999998E-2</v>
      </c>
      <c r="F18" s="30">
        <v>8.7349999999999997E-2</v>
      </c>
      <c r="G18" s="30">
        <v>9.2499999999999999E-2</v>
      </c>
      <c r="H18" s="30">
        <v>0.10185</v>
      </c>
      <c r="I18" s="30">
        <v>0.1028</v>
      </c>
      <c r="J18" s="30">
        <v>0.1028</v>
      </c>
      <c r="K18" s="30">
        <v>0.1028</v>
      </c>
      <c r="L18" s="30">
        <v>0.1028</v>
      </c>
      <c r="M18" s="30">
        <v>0.1028</v>
      </c>
      <c r="N18" s="30">
        <v>0.1028</v>
      </c>
      <c r="O18" s="30">
        <v>0.1028</v>
      </c>
      <c r="P18" s="30">
        <v>0.1028</v>
      </c>
      <c r="Q18" s="30">
        <v>0.1028</v>
      </c>
      <c r="R18" s="30">
        <v>0.1028</v>
      </c>
      <c r="S18" s="30">
        <v>0.1028</v>
      </c>
      <c r="T18" s="30">
        <v>0.1028</v>
      </c>
      <c r="U18" s="30">
        <v>0.1028</v>
      </c>
      <c r="V18" s="30">
        <v>0.1028</v>
      </c>
      <c r="W18" s="30">
        <v>0.1028</v>
      </c>
      <c r="Y18" s="31" t="s">
        <v>30</v>
      </c>
      <c r="Z18" s="3" t="s">
        <v>31</v>
      </c>
    </row>
    <row r="19" spans="1:26" x14ac:dyDescent="0.3">
      <c r="A19" s="9" t="s">
        <v>32</v>
      </c>
      <c r="B19" s="9"/>
      <c r="C19" s="9"/>
      <c r="D19" s="25">
        <f>$B$7+D18</f>
        <v>0.12884999999999999</v>
      </c>
      <c r="E19" s="25">
        <f>$B$7+E18</f>
        <v>0.12254999999999999</v>
      </c>
      <c r="F19" s="25">
        <f t="shared" ref="F19:W19" si="2">$B$7+F18</f>
        <v>0.12734999999999999</v>
      </c>
      <c r="G19" s="25">
        <f t="shared" si="2"/>
        <v>0.13250000000000001</v>
      </c>
      <c r="H19" s="25">
        <f t="shared" si="2"/>
        <v>0.14185</v>
      </c>
      <c r="I19" s="25">
        <f t="shared" si="2"/>
        <v>0.14280000000000001</v>
      </c>
      <c r="J19" s="25">
        <f t="shared" si="2"/>
        <v>0.14280000000000001</v>
      </c>
      <c r="K19" s="25">
        <f t="shared" si="2"/>
        <v>0.14280000000000001</v>
      </c>
      <c r="L19" s="25">
        <f t="shared" si="2"/>
        <v>0.14280000000000001</v>
      </c>
      <c r="M19" s="25">
        <f t="shared" si="2"/>
        <v>0.14280000000000001</v>
      </c>
      <c r="N19" s="25">
        <f t="shared" si="2"/>
        <v>0.14280000000000001</v>
      </c>
      <c r="O19" s="25">
        <f t="shared" si="2"/>
        <v>0.14280000000000001</v>
      </c>
      <c r="P19" s="25">
        <f t="shared" si="2"/>
        <v>0.14280000000000001</v>
      </c>
      <c r="Q19" s="25">
        <f t="shared" si="2"/>
        <v>0.14280000000000001</v>
      </c>
      <c r="R19" s="25">
        <f t="shared" si="2"/>
        <v>0.14280000000000001</v>
      </c>
      <c r="S19" s="25">
        <f t="shared" si="2"/>
        <v>0.14280000000000001</v>
      </c>
      <c r="T19" s="25">
        <f t="shared" si="2"/>
        <v>0.14280000000000001</v>
      </c>
      <c r="U19" s="25">
        <f t="shared" si="2"/>
        <v>0.14280000000000001</v>
      </c>
      <c r="V19" s="25">
        <f t="shared" si="2"/>
        <v>0.14280000000000001</v>
      </c>
      <c r="W19" s="25">
        <f t="shared" si="2"/>
        <v>0.14280000000000001</v>
      </c>
    </row>
    <row r="20" spans="1:26" x14ac:dyDescent="0.3">
      <c r="A20" s="9" t="s">
        <v>33</v>
      </c>
      <c r="B20" s="9"/>
      <c r="C20" s="9"/>
      <c r="D20" s="25">
        <f>D18+$B$8*$B$6</f>
        <v>0.13436999999999999</v>
      </c>
      <c r="E20" s="25">
        <f>E18+$B$8*$B$6</f>
        <v>0.12807000000000002</v>
      </c>
      <c r="F20" s="25">
        <f t="shared" ref="F20:W20" si="3">F18+$B$8*$B$6</f>
        <v>0.13286999999999999</v>
      </c>
      <c r="G20" s="25">
        <f t="shared" si="3"/>
        <v>0.13802</v>
      </c>
      <c r="H20" s="25">
        <f t="shared" si="3"/>
        <v>0.14737</v>
      </c>
      <c r="I20" s="25">
        <f t="shared" si="3"/>
        <v>0.14832000000000001</v>
      </c>
      <c r="J20" s="25">
        <f t="shared" si="3"/>
        <v>0.14832000000000001</v>
      </c>
      <c r="K20" s="25">
        <f t="shared" si="3"/>
        <v>0.14832000000000001</v>
      </c>
      <c r="L20" s="25">
        <f t="shared" si="3"/>
        <v>0.14832000000000001</v>
      </c>
      <c r="M20" s="25">
        <f t="shared" si="3"/>
        <v>0.14832000000000001</v>
      </c>
      <c r="N20" s="25">
        <f t="shared" si="3"/>
        <v>0.14832000000000001</v>
      </c>
      <c r="O20" s="25">
        <f t="shared" si="3"/>
        <v>0.14832000000000001</v>
      </c>
      <c r="P20" s="25">
        <f t="shared" si="3"/>
        <v>0.14832000000000001</v>
      </c>
      <c r="Q20" s="25">
        <f t="shared" si="3"/>
        <v>0.14832000000000001</v>
      </c>
      <c r="R20" s="25">
        <f t="shared" si="3"/>
        <v>0.14832000000000001</v>
      </c>
      <c r="S20" s="25">
        <f t="shared" si="3"/>
        <v>0.14832000000000001</v>
      </c>
      <c r="T20" s="25">
        <f t="shared" si="3"/>
        <v>0.14832000000000001</v>
      </c>
      <c r="U20" s="25">
        <f t="shared" si="3"/>
        <v>0.14832000000000001</v>
      </c>
      <c r="V20" s="25">
        <f t="shared" si="3"/>
        <v>0.14832000000000001</v>
      </c>
      <c r="W20" s="25">
        <f t="shared" si="3"/>
        <v>0.14832000000000001</v>
      </c>
    </row>
    <row r="21" spans="1:26" x14ac:dyDescent="0.3">
      <c r="A21" s="9" t="s">
        <v>34</v>
      </c>
      <c r="B21" s="9"/>
      <c r="C21" s="9"/>
      <c r="D21" s="30">
        <f>D19*debt_perc+D20*(1-debt_perc)</f>
        <v>0.13229999999999997</v>
      </c>
      <c r="E21" s="30">
        <f t="shared" ref="E21:W21" si="4">E19*debt_perc+E20*(1-debt_perc)</f>
        <v>0.126</v>
      </c>
      <c r="F21" s="30">
        <f t="shared" si="4"/>
        <v>0.1308</v>
      </c>
      <c r="G21" s="30">
        <f t="shared" si="4"/>
        <v>0.13595000000000002</v>
      </c>
      <c r="H21" s="30">
        <f t="shared" si="4"/>
        <v>0.14529999999999998</v>
      </c>
      <c r="I21" s="30">
        <f t="shared" si="4"/>
        <v>0.14624999999999999</v>
      </c>
      <c r="J21" s="30">
        <f t="shared" si="4"/>
        <v>0.14624999999999999</v>
      </c>
      <c r="K21" s="30">
        <f t="shared" si="4"/>
        <v>0.14624999999999999</v>
      </c>
      <c r="L21" s="30">
        <f t="shared" si="4"/>
        <v>0.14624999999999999</v>
      </c>
      <c r="M21" s="30">
        <f t="shared" si="4"/>
        <v>0.14624999999999999</v>
      </c>
      <c r="N21" s="30">
        <f t="shared" si="4"/>
        <v>0.14624999999999999</v>
      </c>
      <c r="O21" s="30">
        <f t="shared" si="4"/>
        <v>0.14624999999999999</v>
      </c>
      <c r="P21" s="30">
        <f t="shared" si="4"/>
        <v>0.14624999999999999</v>
      </c>
      <c r="Q21" s="30">
        <f t="shared" si="4"/>
        <v>0.14624999999999999</v>
      </c>
      <c r="R21" s="30">
        <f t="shared" si="4"/>
        <v>0.14624999999999999</v>
      </c>
      <c r="S21" s="30">
        <f t="shared" si="4"/>
        <v>0.14624999999999999</v>
      </c>
      <c r="T21" s="30">
        <f t="shared" si="4"/>
        <v>0.14624999999999999</v>
      </c>
      <c r="U21" s="30">
        <f t="shared" si="4"/>
        <v>0.14624999999999999</v>
      </c>
      <c r="V21" s="30">
        <f t="shared" si="4"/>
        <v>0.14624999999999999</v>
      </c>
      <c r="W21" s="30">
        <f t="shared" si="4"/>
        <v>0.14624999999999999</v>
      </c>
    </row>
    <row r="22" spans="1:26" x14ac:dyDescent="0.3">
      <c r="A22" s="32" t="s">
        <v>35</v>
      </c>
      <c r="B22" s="9"/>
      <c r="C22" s="9"/>
      <c r="D22" s="33">
        <f t="shared" ref="D22:W22" si="5">(1+D23)/(1+D14)-1</f>
        <v>0.13061127029608399</v>
      </c>
      <c r="E22" s="33">
        <f t="shared" si="5"/>
        <v>0.12872238232468791</v>
      </c>
      <c r="F22" s="33">
        <f t="shared" si="5"/>
        <v>0.14391739270732495</v>
      </c>
      <c r="G22" s="33">
        <f t="shared" si="5"/>
        <v>0.13762626262626276</v>
      </c>
      <c r="H22" s="33">
        <f t="shared" si="5"/>
        <v>0.12164742365800851</v>
      </c>
      <c r="I22" s="33">
        <f t="shared" si="5"/>
        <v>0.13884484416833454</v>
      </c>
      <c r="J22" s="33">
        <f t="shared" si="5"/>
        <v>0.14536494823800061</v>
      </c>
      <c r="K22" s="33">
        <f t="shared" si="5"/>
        <v>0.14865307727600463</v>
      </c>
      <c r="L22" s="33">
        <f t="shared" si="5"/>
        <v>0.14865307727600463</v>
      </c>
      <c r="M22" s="33">
        <f t="shared" si="5"/>
        <v>0.14865307727600463</v>
      </c>
      <c r="N22" s="33">
        <f t="shared" si="5"/>
        <v>0.14865307727600463</v>
      </c>
      <c r="O22" s="33">
        <f t="shared" si="5"/>
        <v>0.14865307727600463</v>
      </c>
      <c r="P22" s="33">
        <f t="shared" si="5"/>
        <v>0.14865307727600463</v>
      </c>
      <c r="Q22" s="33">
        <f t="shared" si="5"/>
        <v>0.14865307727600463</v>
      </c>
      <c r="R22" s="33">
        <f t="shared" si="5"/>
        <v>0.14865307727600463</v>
      </c>
      <c r="S22" s="33">
        <f t="shared" si="5"/>
        <v>0.14865307727600463</v>
      </c>
      <c r="T22" s="33">
        <f t="shared" si="5"/>
        <v>0.14865307727600463</v>
      </c>
      <c r="U22" s="33">
        <f t="shared" si="5"/>
        <v>0.14865307727600463</v>
      </c>
      <c r="V22" s="33">
        <f t="shared" si="5"/>
        <v>0.14865307727600463</v>
      </c>
      <c r="W22" s="33">
        <f t="shared" si="5"/>
        <v>0.14865307727600463</v>
      </c>
    </row>
    <row r="23" spans="1:26" x14ac:dyDescent="0.3">
      <c r="A23" s="9" t="s">
        <v>36</v>
      </c>
      <c r="B23" s="9"/>
      <c r="C23" s="9"/>
      <c r="D23" s="33">
        <f>D21/(1-D16)</f>
        <v>0.18374999999999997</v>
      </c>
      <c r="E23" s="33">
        <f t="shared" ref="E23:W23" si="6">E21/(1-E16)</f>
        <v>0.17500000000000002</v>
      </c>
      <c r="F23" s="33">
        <f t="shared" si="6"/>
        <v>0.18166666666666667</v>
      </c>
      <c r="G23" s="33">
        <f t="shared" si="6"/>
        <v>0.18881944444444448</v>
      </c>
      <c r="H23" s="33">
        <f t="shared" si="6"/>
        <v>0.19904109589041094</v>
      </c>
      <c r="I23" s="33">
        <f t="shared" si="6"/>
        <v>0.20034246575342465</v>
      </c>
      <c r="J23" s="33">
        <f t="shared" si="6"/>
        <v>0.20034246575342465</v>
      </c>
      <c r="K23" s="33">
        <f t="shared" si="6"/>
        <v>0.20034246575342465</v>
      </c>
      <c r="L23" s="33">
        <f t="shared" si="6"/>
        <v>0.20034246575342465</v>
      </c>
      <c r="M23" s="33">
        <f t="shared" si="6"/>
        <v>0.20034246575342465</v>
      </c>
      <c r="N23" s="33">
        <f t="shared" si="6"/>
        <v>0.20034246575342465</v>
      </c>
      <c r="O23" s="33">
        <f t="shared" si="6"/>
        <v>0.20034246575342465</v>
      </c>
      <c r="P23" s="33">
        <f t="shared" si="6"/>
        <v>0.20034246575342465</v>
      </c>
      <c r="Q23" s="33">
        <f t="shared" si="6"/>
        <v>0.20034246575342465</v>
      </c>
      <c r="R23" s="33">
        <f t="shared" si="6"/>
        <v>0.20034246575342465</v>
      </c>
      <c r="S23" s="33">
        <f t="shared" si="6"/>
        <v>0.20034246575342465</v>
      </c>
      <c r="T23" s="33">
        <f t="shared" si="6"/>
        <v>0.20034246575342465</v>
      </c>
      <c r="U23" s="33">
        <f t="shared" si="6"/>
        <v>0.20034246575342465</v>
      </c>
      <c r="V23" s="33">
        <f t="shared" si="6"/>
        <v>0.20034246575342465</v>
      </c>
      <c r="W23" s="33">
        <f t="shared" si="6"/>
        <v>0.20034246575342465</v>
      </c>
      <c r="Y23" s="24"/>
    </row>
    <row r="24" spans="1:26" x14ac:dyDescent="0.3">
      <c r="A24" s="9" t="s">
        <v>37</v>
      </c>
      <c r="B24" s="9"/>
      <c r="C24" s="9"/>
      <c r="D24" s="25">
        <f>1+D23</f>
        <v>1.1837499999999999</v>
      </c>
      <c r="E24" s="25">
        <f>D24*(1+E23)</f>
        <v>1.3909062499999998</v>
      </c>
      <c r="F24" s="25">
        <f>E24*(1+F23)</f>
        <v>1.643587552083333</v>
      </c>
      <c r="G24" s="25">
        <f t="shared" ref="G24:Q24" si="7">F24*(1+G23)</f>
        <v>1.9539288405635122</v>
      </c>
      <c r="H24" s="25">
        <f t="shared" si="7"/>
        <v>2.3428409782811537</v>
      </c>
      <c r="I24" s="25">
        <f t="shared" si="7"/>
        <v>2.8122115167381656</v>
      </c>
      <c r="J24" s="25">
        <f t="shared" si="7"/>
        <v>3.3756169062216683</v>
      </c>
      <c r="K24" s="25">
        <f t="shared" si="7"/>
        <v>4.0518963206530643</v>
      </c>
      <c r="L24" s="25">
        <f t="shared" si="7"/>
        <v>4.8636632205099284</v>
      </c>
      <c r="M24" s="25">
        <f t="shared" si="7"/>
        <v>5.8380615027011302</v>
      </c>
      <c r="N24" s="25">
        <f t="shared" si="7"/>
        <v>7.007673139372419</v>
      </c>
      <c r="O24" s="25">
        <f t="shared" si="7"/>
        <v>8.4116076553083321</v>
      </c>
      <c r="P24" s="25">
        <f t="shared" si="7"/>
        <v>10.096809873923187</v>
      </c>
      <c r="Q24" s="25">
        <f t="shared" si="7"/>
        <v>12.119629660308483</v>
      </c>
      <c r="R24" s="25">
        <f>Q24*(1+R23)</f>
        <v>14.547706150473026</v>
      </c>
      <c r="S24" s="25">
        <f t="shared" ref="S24:W24" si="8">R24*(1+S23)</f>
        <v>17.462229471715055</v>
      </c>
      <c r="T24" s="25">
        <f t="shared" si="8"/>
        <v>20.960655581630572</v>
      </c>
      <c r="U24" s="25">
        <f t="shared" si="8"/>
        <v>25.159965004662727</v>
      </c>
      <c r="V24" s="25">
        <f t="shared" si="8"/>
        <v>30.200574431966736</v>
      </c>
      <c r="W24" s="25">
        <f t="shared" si="8"/>
        <v>36.251031980836785</v>
      </c>
      <c r="X24" s="7" t="s">
        <v>38</v>
      </c>
      <c r="Z24" s="34"/>
    </row>
    <row r="25" spans="1:26" x14ac:dyDescent="0.3">
      <c r="C25"/>
      <c r="F25" s="35"/>
      <c r="G25" s="35"/>
      <c r="H25" s="35"/>
      <c r="I25" s="35"/>
      <c r="J25" s="35"/>
      <c r="K25" s="35"/>
    </row>
    <row r="26" spans="1:26" x14ac:dyDescent="0.3">
      <c r="A26" s="54" t="s">
        <v>39</v>
      </c>
      <c r="B26" s="55"/>
      <c r="D26"/>
      <c r="F26" s="35"/>
      <c r="G26" s="35"/>
      <c r="H26" s="35"/>
      <c r="I26" s="35"/>
      <c r="J26" s="35"/>
      <c r="K26" s="35"/>
    </row>
    <row r="27" spans="1:26" x14ac:dyDescent="0.3">
      <c r="A27" s="36" t="s">
        <v>40</v>
      </c>
      <c r="B27" s="36" t="s">
        <v>41</v>
      </c>
      <c r="D27" s="37">
        <v>1.1000000000000001</v>
      </c>
      <c r="E27" s="38" t="s">
        <v>42</v>
      </c>
      <c r="Y27" s="31"/>
    </row>
    <row r="28" spans="1:26" x14ac:dyDescent="0.3">
      <c r="D28"/>
    </row>
  </sheetData>
  <mergeCells count="1">
    <mergeCell ref="A26:B26"/>
  </mergeCells>
  <hyperlinks>
    <hyperlink ref="Y18" r:id="rId1" location=":~:text=The%20South%20Africa%2010%20Years,%3A15%20GMT%2B0)." display="http://www.worldgovernmentbonds.com/bond-historical-data/south-africa/10-years/ - :~:text=The%20South%20Africa%2010%20Years,%3A15%20GMT%2B0)." xr:uid="{75179884-0B24-4732-9BAA-2EFCAB04A631}"/>
    <hyperlink ref="Y16" r:id="rId2" display="https://orbitax.com/taxhub/corporatetaxrates/ZA/South-Africa" xr:uid="{142EF98E-345B-4503-B4F4-0C423D92AA5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96AA-4B54-44D6-ABB3-EB7A259FBA22}">
  <dimension ref="A1:F24"/>
  <sheetViews>
    <sheetView workbookViewId="0">
      <selection activeCell="C25" sqref="C25"/>
    </sheetView>
  </sheetViews>
  <sheetFormatPr defaultColWidth="15.6640625" defaultRowHeight="14.4" x14ac:dyDescent="0.3"/>
  <cols>
    <col min="1" max="1" width="55.6640625" style="3" customWidth="1"/>
    <col min="2" max="6" width="20.6640625" style="3" customWidth="1"/>
    <col min="7" max="16384" width="15.6640625" style="3"/>
  </cols>
  <sheetData>
    <row r="1" spans="1:6" ht="18" x14ac:dyDescent="0.35">
      <c r="A1" s="10" t="s">
        <v>66</v>
      </c>
      <c r="B1" s="1"/>
      <c r="C1" s="1"/>
    </row>
    <row r="3" spans="1:6" x14ac:dyDescent="0.3">
      <c r="A3" s="11" t="s">
        <v>67</v>
      </c>
      <c r="B3" s="15"/>
      <c r="C3" s="15"/>
      <c r="D3" s="15"/>
      <c r="E3" s="15"/>
      <c r="F3" s="12"/>
    </row>
    <row r="4" spans="1:6" x14ac:dyDescent="0.3">
      <c r="A4" s="56" t="s">
        <v>68</v>
      </c>
      <c r="B4" s="57"/>
      <c r="C4" s="57"/>
      <c r="D4" s="57"/>
      <c r="E4" s="57"/>
      <c r="F4" s="58"/>
    </row>
    <row r="6" spans="1:6" ht="28.8" x14ac:dyDescent="0.3">
      <c r="A6" s="45" t="s">
        <v>61</v>
      </c>
      <c r="B6" s="46" t="s">
        <v>69</v>
      </c>
      <c r="C6" s="46" t="s">
        <v>70</v>
      </c>
      <c r="D6" s="46" t="s">
        <v>71</v>
      </c>
      <c r="E6" s="46" t="s">
        <v>72</v>
      </c>
      <c r="F6" s="46" t="s">
        <v>73</v>
      </c>
    </row>
    <row r="7" spans="1:6" x14ac:dyDescent="0.3">
      <c r="A7" s="42" t="s">
        <v>44</v>
      </c>
      <c r="B7" s="9"/>
      <c r="C7" s="9"/>
      <c r="D7" s="9"/>
      <c r="E7" s="9"/>
      <c r="F7" s="9"/>
    </row>
    <row r="8" spans="1:6" x14ac:dyDescent="0.3">
      <c r="A8" s="39" t="s">
        <v>45</v>
      </c>
      <c r="B8" s="9"/>
      <c r="C8" s="9"/>
      <c r="D8" s="9"/>
      <c r="E8" s="9"/>
      <c r="F8" s="9"/>
    </row>
    <row r="9" spans="1:6" x14ac:dyDescent="0.3">
      <c r="A9" s="39" t="s">
        <v>46</v>
      </c>
      <c r="B9" s="9"/>
      <c r="C9" s="9"/>
      <c r="D9" s="9"/>
      <c r="E9" s="9"/>
      <c r="F9" s="9"/>
    </row>
    <row r="10" spans="1:6" x14ac:dyDescent="0.3">
      <c r="A10" s="39" t="s">
        <v>47</v>
      </c>
      <c r="B10" s="9"/>
      <c r="C10" s="9"/>
      <c r="D10" s="9"/>
      <c r="E10" s="9"/>
      <c r="F10" s="9"/>
    </row>
    <row r="11" spans="1:6" x14ac:dyDescent="0.3">
      <c r="A11" s="39" t="s">
        <v>48</v>
      </c>
      <c r="B11" s="9"/>
      <c r="C11" s="9"/>
      <c r="D11" s="9"/>
      <c r="E11" s="9"/>
      <c r="F11" s="9"/>
    </row>
    <row r="12" spans="1:6" x14ac:dyDescent="0.3">
      <c r="A12" s="39" t="s">
        <v>49</v>
      </c>
      <c r="B12" s="9"/>
      <c r="C12" s="9"/>
      <c r="D12" s="9"/>
      <c r="E12" s="9"/>
      <c r="F12" s="9"/>
    </row>
    <row r="13" spans="1:6" x14ac:dyDescent="0.3">
      <c r="A13" s="39" t="s">
        <v>50</v>
      </c>
      <c r="B13" s="9"/>
      <c r="C13" s="9"/>
      <c r="D13" s="9"/>
      <c r="E13" s="9"/>
      <c r="F13" s="9"/>
    </row>
    <row r="14" spans="1:6" x14ac:dyDescent="0.3">
      <c r="A14" s="39" t="s">
        <v>51</v>
      </c>
      <c r="B14" s="9"/>
      <c r="C14" s="9"/>
      <c r="D14" s="9"/>
      <c r="E14" s="9"/>
      <c r="F14" s="9"/>
    </row>
    <row r="15" spans="1:6" x14ac:dyDescent="0.3">
      <c r="A15" s="39" t="s">
        <v>52</v>
      </c>
      <c r="B15" s="9"/>
      <c r="C15" s="9"/>
      <c r="D15" s="9"/>
      <c r="E15" s="9"/>
      <c r="F15" s="9"/>
    </row>
    <row r="16" spans="1:6" x14ac:dyDescent="0.3">
      <c r="A16" s="39" t="s">
        <v>53</v>
      </c>
      <c r="B16" s="9"/>
      <c r="C16" s="9"/>
      <c r="D16" s="9"/>
      <c r="E16" s="9"/>
      <c r="F16" s="9"/>
    </row>
    <row r="17" spans="1:6" x14ac:dyDescent="0.3">
      <c r="A17" s="39" t="s">
        <v>54</v>
      </c>
      <c r="B17" s="9"/>
      <c r="C17" s="9"/>
      <c r="D17" s="9"/>
      <c r="E17" s="9"/>
      <c r="F17" s="9"/>
    </row>
    <row r="18" spans="1:6" x14ac:dyDescent="0.3">
      <c r="A18" s="39" t="s">
        <v>55</v>
      </c>
      <c r="B18" s="9"/>
      <c r="C18" s="9"/>
      <c r="D18" s="9"/>
      <c r="E18" s="9"/>
      <c r="F18" s="9"/>
    </row>
    <row r="19" spans="1:6" x14ac:dyDescent="0.3">
      <c r="A19" s="39" t="s">
        <v>56</v>
      </c>
      <c r="B19" s="9"/>
      <c r="C19" s="9"/>
      <c r="D19" s="9"/>
      <c r="E19" s="9"/>
      <c r="F19" s="9"/>
    </row>
    <row r="20" spans="1:6" x14ac:dyDescent="0.3">
      <c r="A20" s="39" t="s">
        <v>57</v>
      </c>
      <c r="B20" s="9"/>
      <c r="C20" s="9"/>
      <c r="D20" s="9"/>
      <c r="E20" s="9"/>
      <c r="F20" s="9"/>
    </row>
    <row r="21" spans="1:6" x14ac:dyDescent="0.3">
      <c r="A21" s="39" t="s">
        <v>58</v>
      </c>
      <c r="B21" s="9"/>
      <c r="C21" s="9"/>
      <c r="D21" s="9"/>
      <c r="E21" s="9"/>
      <c r="F21" s="9"/>
    </row>
    <row r="22" spans="1:6" x14ac:dyDescent="0.3">
      <c r="A22" s="39" t="s">
        <v>59</v>
      </c>
      <c r="B22" s="9"/>
      <c r="C22" s="9"/>
      <c r="D22" s="9"/>
      <c r="E22" s="9"/>
      <c r="F22" s="9"/>
    </row>
    <row r="24" spans="1:6" x14ac:dyDescent="0.3">
      <c r="A24" s="47" t="s">
        <v>74</v>
      </c>
    </row>
  </sheetData>
  <mergeCells count="1"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C3E0-06FC-4C43-AB73-1C721F5C9465}">
  <dimension ref="A1:G24"/>
  <sheetViews>
    <sheetView workbookViewId="0">
      <selection activeCell="B23" sqref="B23"/>
    </sheetView>
  </sheetViews>
  <sheetFormatPr defaultColWidth="15.6640625" defaultRowHeight="14.4" x14ac:dyDescent="0.3"/>
  <cols>
    <col min="1" max="1" width="55.6640625" style="3" customWidth="1"/>
    <col min="2" max="7" width="20.6640625" style="3" customWidth="1"/>
    <col min="8" max="16384" width="15.6640625" style="3"/>
  </cols>
  <sheetData>
    <row r="1" spans="1:7" ht="18" x14ac:dyDescent="0.35">
      <c r="A1" s="10" t="s">
        <v>75</v>
      </c>
      <c r="B1" s="10"/>
      <c r="C1" s="1"/>
    </row>
    <row r="3" spans="1:7" x14ac:dyDescent="0.3">
      <c r="A3" s="11" t="s">
        <v>67</v>
      </c>
      <c r="B3" s="15"/>
      <c r="C3" s="15"/>
      <c r="D3" s="15"/>
      <c r="E3" s="15"/>
      <c r="F3" s="15"/>
      <c r="G3" s="12"/>
    </row>
    <row r="4" spans="1:7" x14ac:dyDescent="0.3">
      <c r="A4" s="13" t="s">
        <v>76</v>
      </c>
      <c r="B4" s="16"/>
      <c r="C4" s="16"/>
      <c r="D4" s="16"/>
      <c r="E4" s="16"/>
      <c r="F4" s="16"/>
      <c r="G4" s="14"/>
    </row>
    <row r="6" spans="1:7" ht="28.8" x14ac:dyDescent="0.3">
      <c r="A6" s="48" t="s">
        <v>61</v>
      </c>
      <c r="B6" s="46" t="s">
        <v>77</v>
      </c>
      <c r="C6" s="46" t="s">
        <v>78</v>
      </c>
      <c r="D6" s="46" t="s">
        <v>79</v>
      </c>
      <c r="E6" s="46" t="s">
        <v>80</v>
      </c>
      <c r="F6" s="46" t="s">
        <v>81</v>
      </c>
      <c r="G6" s="46" t="s">
        <v>82</v>
      </c>
    </row>
    <row r="7" spans="1:7" x14ac:dyDescent="0.3">
      <c r="A7" s="42" t="s">
        <v>44</v>
      </c>
      <c r="B7" s="9"/>
      <c r="C7" s="9"/>
      <c r="D7" s="9"/>
      <c r="E7" s="9"/>
      <c r="F7" s="9"/>
      <c r="G7" s="9"/>
    </row>
    <row r="8" spans="1:7" x14ac:dyDescent="0.3">
      <c r="A8" s="39" t="s">
        <v>45</v>
      </c>
      <c r="B8" s="9"/>
      <c r="C8" s="9"/>
      <c r="D8" s="9"/>
      <c r="E8" s="9"/>
      <c r="F8" s="9"/>
      <c r="G8" s="9"/>
    </row>
    <row r="9" spans="1:7" x14ac:dyDescent="0.3">
      <c r="A9" s="39" t="s">
        <v>46</v>
      </c>
      <c r="B9" s="9"/>
      <c r="C9" s="9"/>
      <c r="D9" s="9"/>
      <c r="E9" s="9"/>
      <c r="F9" s="9"/>
      <c r="G9" s="9"/>
    </row>
    <row r="10" spans="1:7" x14ac:dyDescent="0.3">
      <c r="A10" s="39" t="s">
        <v>47</v>
      </c>
      <c r="B10" s="9"/>
      <c r="C10" s="9"/>
      <c r="D10" s="9"/>
      <c r="E10" s="9"/>
      <c r="F10" s="9"/>
      <c r="G10" s="9"/>
    </row>
    <row r="11" spans="1:7" x14ac:dyDescent="0.3">
      <c r="A11" s="39" t="s">
        <v>48</v>
      </c>
      <c r="B11" s="9"/>
      <c r="C11" s="9"/>
      <c r="D11" s="9"/>
      <c r="E11" s="9"/>
      <c r="F11" s="9"/>
      <c r="G11" s="9"/>
    </row>
    <row r="12" spans="1:7" x14ac:dyDescent="0.3">
      <c r="A12" s="39" t="s">
        <v>49</v>
      </c>
      <c r="B12" s="9"/>
      <c r="C12" s="9"/>
      <c r="D12" s="9"/>
      <c r="E12" s="9"/>
      <c r="F12" s="9"/>
      <c r="G12" s="9"/>
    </row>
    <row r="13" spans="1:7" x14ac:dyDescent="0.3">
      <c r="A13" s="39" t="s">
        <v>50</v>
      </c>
      <c r="B13" s="9"/>
      <c r="C13" s="9"/>
      <c r="D13" s="9"/>
      <c r="E13" s="9"/>
      <c r="F13" s="9"/>
      <c r="G13" s="9"/>
    </row>
    <row r="14" spans="1:7" x14ac:dyDescent="0.3">
      <c r="A14" s="39" t="s">
        <v>51</v>
      </c>
      <c r="B14" s="9"/>
      <c r="C14" s="9"/>
      <c r="D14" s="9"/>
      <c r="E14" s="9"/>
      <c r="F14" s="9"/>
      <c r="G14" s="9"/>
    </row>
    <row r="15" spans="1:7" x14ac:dyDescent="0.3">
      <c r="A15" s="39" t="s">
        <v>52</v>
      </c>
      <c r="B15" s="9"/>
      <c r="C15" s="9"/>
      <c r="D15" s="9"/>
      <c r="E15" s="9"/>
      <c r="F15" s="9"/>
      <c r="G15" s="9"/>
    </row>
    <row r="16" spans="1:7" x14ac:dyDescent="0.3">
      <c r="A16" s="39" t="s">
        <v>53</v>
      </c>
      <c r="B16" s="9"/>
      <c r="C16" s="9"/>
      <c r="D16" s="9"/>
      <c r="E16" s="9"/>
      <c r="F16" s="9"/>
      <c r="G16" s="9"/>
    </row>
    <row r="17" spans="1:7" x14ac:dyDescent="0.3">
      <c r="A17" s="39" t="s">
        <v>54</v>
      </c>
      <c r="B17" s="9"/>
      <c r="C17" s="9"/>
      <c r="D17" s="9"/>
      <c r="E17" s="9"/>
      <c r="F17" s="9"/>
      <c r="G17" s="9"/>
    </row>
    <row r="18" spans="1:7" x14ac:dyDescent="0.3">
      <c r="A18" s="39" t="s">
        <v>55</v>
      </c>
      <c r="B18" s="9"/>
      <c r="C18" s="9"/>
      <c r="D18" s="9"/>
      <c r="E18" s="9"/>
      <c r="F18" s="9"/>
      <c r="G18" s="9"/>
    </row>
    <row r="19" spans="1:7" x14ac:dyDescent="0.3">
      <c r="A19" s="39" t="s">
        <v>56</v>
      </c>
      <c r="B19" s="9"/>
      <c r="C19" s="9"/>
      <c r="D19" s="9"/>
      <c r="E19" s="9"/>
      <c r="F19" s="9"/>
      <c r="G19" s="9"/>
    </row>
    <row r="20" spans="1:7" x14ac:dyDescent="0.3">
      <c r="A20" s="39" t="s">
        <v>57</v>
      </c>
      <c r="B20" s="9"/>
      <c r="C20" s="9"/>
      <c r="D20" s="9"/>
      <c r="E20" s="9"/>
      <c r="F20" s="9"/>
      <c r="G20" s="9"/>
    </row>
    <row r="21" spans="1:7" x14ac:dyDescent="0.3">
      <c r="A21" s="39" t="s">
        <v>58</v>
      </c>
      <c r="B21" s="9"/>
      <c r="C21" s="9"/>
      <c r="D21" s="9"/>
      <c r="E21" s="9"/>
      <c r="F21" s="9"/>
      <c r="G21" s="9"/>
    </row>
    <row r="22" spans="1:7" x14ac:dyDescent="0.3">
      <c r="A22" s="39" t="s">
        <v>59</v>
      </c>
      <c r="B22" s="9"/>
      <c r="C22" s="9"/>
      <c r="D22" s="9"/>
      <c r="E22" s="9"/>
      <c r="F22" s="9"/>
      <c r="G22" s="9"/>
    </row>
    <row r="24" spans="1:7" x14ac:dyDescent="0.3">
      <c r="A24" s="47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8ABA-5179-4FDD-A9D3-E360BE39AB1B}">
  <dimension ref="A1:C24"/>
  <sheetViews>
    <sheetView workbookViewId="0">
      <selection activeCell="A9" sqref="A9:A24"/>
    </sheetView>
  </sheetViews>
  <sheetFormatPr defaultColWidth="15.6640625" defaultRowHeight="14.4" x14ac:dyDescent="0.3"/>
  <cols>
    <col min="1" max="1" width="55.6640625" style="3" customWidth="1"/>
    <col min="2" max="3" width="20.6640625" style="3" customWidth="1"/>
    <col min="4" max="16384" width="15.6640625" style="3"/>
  </cols>
  <sheetData>
    <row r="1" spans="1:3" ht="18" x14ac:dyDescent="0.35">
      <c r="A1" s="10" t="s">
        <v>6</v>
      </c>
      <c r="B1" s="10"/>
    </row>
    <row r="3" spans="1:3" x14ac:dyDescent="0.3">
      <c r="A3" s="11" t="s">
        <v>64</v>
      </c>
      <c r="B3" s="15"/>
      <c r="C3" s="12"/>
    </row>
    <row r="4" spans="1:3" x14ac:dyDescent="0.3">
      <c r="A4" s="13" t="s">
        <v>65</v>
      </c>
      <c r="B4" s="16"/>
      <c r="C4" s="14"/>
    </row>
    <row r="8" spans="1:3" x14ac:dyDescent="0.3">
      <c r="A8" s="43" t="s">
        <v>61</v>
      </c>
      <c r="B8" s="44" t="s">
        <v>62</v>
      </c>
      <c r="C8" s="44" t="s">
        <v>63</v>
      </c>
    </row>
    <row r="9" spans="1:3" x14ac:dyDescent="0.3">
      <c r="A9" s="42" t="s">
        <v>44</v>
      </c>
      <c r="B9" s="9"/>
      <c r="C9" s="9"/>
    </row>
    <row r="10" spans="1:3" x14ac:dyDescent="0.3">
      <c r="A10" s="39" t="s">
        <v>45</v>
      </c>
      <c r="B10" s="9"/>
      <c r="C10" s="9"/>
    </row>
    <row r="11" spans="1:3" x14ac:dyDescent="0.3">
      <c r="A11" s="39" t="s">
        <v>46</v>
      </c>
      <c r="B11" s="9"/>
      <c r="C11" s="9"/>
    </row>
    <row r="12" spans="1:3" x14ac:dyDescent="0.3">
      <c r="A12" s="39" t="s">
        <v>47</v>
      </c>
      <c r="B12" s="9"/>
      <c r="C12" s="9"/>
    </row>
    <row r="13" spans="1:3" x14ac:dyDescent="0.3">
      <c r="A13" s="39" t="s">
        <v>48</v>
      </c>
      <c r="B13" s="9"/>
      <c r="C13" s="9"/>
    </row>
    <row r="14" spans="1:3" x14ac:dyDescent="0.3">
      <c r="A14" s="39" t="s">
        <v>49</v>
      </c>
      <c r="B14" s="9"/>
      <c r="C14" s="9"/>
    </row>
    <row r="15" spans="1:3" x14ac:dyDescent="0.3">
      <c r="A15" s="39" t="s">
        <v>50</v>
      </c>
      <c r="B15" s="9"/>
      <c r="C15" s="9"/>
    </row>
    <row r="16" spans="1:3" x14ac:dyDescent="0.3">
      <c r="A16" s="39" t="s">
        <v>51</v>
      </c>
      <c r="B16" s="9"/>
      <c r="C16" s="9"/>
    </row>
    <row r="17" spans="1:3" x14ac:dyDescent="0.3">
      <c r="A17" s="39" t="s">
        <v>52</v>
      </c>
      <c r="B17" s="9"/>
      <c r="C17" s="9"/>
    </row>
    <row r="18" spans="1:3" x14ac:dyDescent="0.3">
      <c r="A18" s="39" t="s">
        <v>53</v>
      </c>
      <c r="B18" s="9"/>
      <c r="C18" s="9"/>
    </row>
    <row r="19" spans="1:3" x14ac:dyDescent="0.3">
      <c r="A19" s="39" t="s">
        <v>54</v>
      </c>
      <c r="B19" s="9"/>
      <c r="C19" s="9"/>
    </row>
    <row r="20" spans="1:3" x14ac:dyDescent="0.3">
      <c r="A20" s="39" t="s">
        <v>55</v>
      </c>
      <c r="B20" s="9"/>
      <c r="C20" s="9"/>
    </row>
    <row r="21" spans="1:3" x14ac:dyDescent="0.3">
      <c r="A21" s="39" t="s">
        <v>56</v>
      </c>
      <c r="B21" s="9"/>
      <c r="C21" s="9"/>
    </row>
    <row r="22" spans="1:3" x14ac:dyDescent="0.3">
      <c r="A22" s="39" t="s">
        <v>57</v>
      </c>
      <c r="B22" s="9"/>
      <c r="C22" s="9"/>
    </row>
    <row r="23" spans="1:3" x14ac:dyDescent="0.3">
      <c r="A23" s="39" t="s">
        <v>58</v>
      </c>
      <c r="B23" s="9"/>
      <c r="C23" s="9"/>
    </row>
    <row r="24" spans="1:3" x14ac:dyDescent="0.3">
      <c r="A24" s="39" t="s">
        <v>59</v>
      </c>
      <c r="B24" s="9"/>
      <c r="C2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C268-06DA-4F5E-9C0C-CD9D4B7DD102}">
  <dimension ref="A1:W23"/>
  <sheetViews>
    <sheetView workbookViewId="0">
      <selection activeCell="C22" sqref="C22"/>
    </sheetView>
  </sheetViews>
  <sheetFormatPr defaultColWidth="15.6640625" defaultRowHeight="14.4" x14ac:dyDescent="0.3"/>
  <cols>
    <col min="1" max="1" width="50.6640625" style="3" customWidth="1"/>
    <col min="2" max="3" width="15.6640625" style="3"/>
    <col min="4" max="16384" width="15.6640625" style="50"/>
  </cols>
  <sheetData>
    <row r="1" spans="1:23" ht="18" x14ac:dyDescent="0.35">
      <c r="A1" s="10" t="s">
        <v>83</v>
      </c>
      <c r="B1" s="1"/>
      <c r="C1" s="1"/>
    </row>
    <row r="5" spans="1:23" x14ac:dyDescent="0.3">
      <c r="A5" s="45" t="s">
        <v>88</v>
      </c>
      <c r="B5" s="45" t="s">
        <v>62</v>
      </c>
      <c r="C5" s="51"/>
      <c r="D5" s="52">
        <v>2018</v>
      </c>
      <c r="E5" s="52">
        <v>2019</v>
      </c>
      <c r="F5" s="52">
        <v>2020</v>
      </c>
      <c r="G5" s="52">
        <v>2021</v>
      </c>
      <c r="H5" s="52">
        <v>2022</v>
      </c>
      <c r="I5" s="52">
        <v>2023</v>
      </c>
      <c r="J5" s="52">
        <v>2024</v>
      </c>
      <c r="K5" s="52">
        <v>2025</v>
      </c>
      <c r="L5" s="52">
        <v>2026</v>
      </c>
      <c r="M5" s="52">
        <v>2027</v>
      </c>
      <c r="N5" s="52">
        <v>2028</v>
      </c>
      <c r="O5" s="52">
        <v>2029</v>
      </c>
      <c r="P5" s="52">
        <v>2030</v>
      </c>
      <c r="Q5" s="52">
        <v>2031</v>
      </c>
      <c r="R5" s="52">
        <v>2032</v>
      </c>
      <c r="S5" s="52">
        <v>2033</v>
      </c>
      <c r="T5" s="52">
        <v>2034</v>
      </c>
      <c r="U5" s="52">
        <v>2035</v>
      </c>
      <c r="V5" s="52">
        <v>2036</v>
      </c>
      <c r="W5" s="52">
        <v>2037</v>
      </c>
    </row>
    <row r="6" spans="1:23" x14ac:dyDescent="0.3">
      <c r="A6" s="9" t="s">
        <v>89</v>
      </c>
      <c r="B6" s="9" t="s">
        <v>84</v>
      </c>
      <c r="C6" s="9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x14ac:dyDescent="0.3">
      <c r="A7" s="9" t="s">
        <v>90</v>
      </c>
      <c r="B7" s="9" t="s">
        <v>84</v>
      </c>
      <c r="C7" s="9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x14ac:dyDescent="0.3">
      <c r="A8" s="9" t="s">
        <v>91</v>
      </c>
      <c r="B8" s="9" t="s">
        <v>84</v>
      </c>
      <c r="C8" s="9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x14ac:dyDescent="0.3">
      <c r="A9" s="9" t="s">
        <v>87</v>
      </c>
      <c r="B9" s="9" t="s">
        <v>84</v>
      </c>
      <c r="C9" s="9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x14ac:dyDescent="0.3">
      <c r="A10" s="9" t="s">
        <v>92</v>
      </c>
      <c r="B10" s="9" t="s">
        <v>84</v>
      </c>
      <c r="C10" s="9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x14ac:dyDescent="0.3">
      <c r="A11" s="9" t="s">
        <v>85</v>
      </c>
      <c r="B11" s="9" t="s">
        <v>84</v>
      </c>
      <c r="C11" s="9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x14ac:dyDescent="0.3">
      <c r="A12" s="9" t="s">
        <v>86</v>
      </c>
      <c r="B12" s="9" t="s">
        <v>84</v>
      </c>
      <c r="C12" s="9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8" spans="1:1" x14ac:dyDescent="0.3">
      <c r="A18" s="50"/>
    </row>
    <row r="19" spans="1:1" x14ac:dyDescent="0.3">
      <c r="A19" s="50"/>
    </row>
    <row r="20" spans="1:1" ht="18.75" customHeight="1" x14ac:dyDescent="0.3">
      <c r="A20" s="50"/>
    </row>
    <row r="21" spans="1:1" x14ac:dyDescent="0.3">
      <c r="A21" s="50"/>
    </row>
    <row r="22" spans="1:1" x14ac:dyDescent="0.3">
      <c r="A22" s="50"/>
    </row>
    <row r="23" spans="1:1" x14ac:dyDescent="0.3">
      <c r="A23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41275d-bc04-4c78-833e-8c65094cedc0">
      <Terms xmlns="http://schemas.microsoft.com/office/infopath/2007/PartnerControls"/>
    </lcf76f155ced4ddcb4097134ff3c332f>
    <TaxCatchAll xmlns="273ff822-d9a1-415a-8e5f-f24c063425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E4670575D9E43A0D0956D52CCF417" ma:contentTypeVersion="11" ma:contentTypeDescription="Create a new document." ma:contentTypeScope="" ma:versionID="4ffa36f907b4ed06d1d9fe51fb5d7981">
  <xsd:schema xmlns:xsd="http://www.w3.org/2001/XMLSchema" xmlns:xs="http://www.w3.org/2001/XMLSchema" xmlns:p="http://schemas.microsoft.com/office/2006/metadata/properties" xmlns:ns2="cf41275d-bc04-4c78-833e-8c65094cedc0" xmlns:ns3="273ff822-d9a1-415a-8e5f-f24c06342558" targetNamespace="http://schemas.microsoft.com/office/2006/metadata/properties" ma:root="true" ma:fieldsID="f80790b22159abf787bc7b3bb21c34c6" ns2:_="" ns3:_="">
    <xsd:import namespace="cf41275d-bc04-4c78-833e-8c65094cedc0"/>
    <xsd:import namespace="273ff822-d9a1-415a-8e5f-f24c06342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1275d-bc04-4c78-833e-8c65094ce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991b503-1ffc-4999-8cb9-4dbaf7daa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f822-d9a1-415a-8e5f-f24c0634255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fd7001-2bb6-4d82-8ba0-4fb415e24511}" ma:internalName="TaxCatchAll" ma:showField="CatchAllData" ma:web="273ff822-d9a1-415a-8e5f-f24c06342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9686B-6452-4DF8-946C-586710B7FF35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273ff822-d9a1-415a-8e5f-f24c06342558"/>
    <ds:schemaRef ds:uri="cf41275d-bc04-4c78-833e-8c65094cedc0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6C04DE1-C4B4-4805-8336-DEF6C8F58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40DA6-E236-46CB-A04B-479CFD8D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1275d-bc04-4c78-833e-8c65094cedc0"/>
    <ds:schemaRef ds:uri="273ff822-d9a1-415a-8e5f-f24c06342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1 WACC</vt:lpstr>
      <vt:lpstr>2 OPEX</vt:lpstr>
      <vt:lpstr>3 CAPEX</vt:lpstr>
      <vt:lpstr>4 Network inventory</vt:lpstr>
      <vt:lpstr>5 Usage Volumes</vt:lpstr>
      <vt:lpstr>debt_perc</vt:lpstr>
      <vt:lpstr>tax</vt:lpstr>
      <vt:lpstr>wacc_pre_tax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Shaista Goga</dc:creator>
  <cp:keywords/>
  <dc:description/>
  <cp:lastModifiedBy>Rahma Leuner</cp:lastModifiedBy>
  <cp:revision/>
  <dcterms:created xsi:type="dcterms:W3CDTF">2023-03-29T08:45:29Z</dcterms:created>
  <dcterms:modified xsi:type="dcterms:W3CDTF">2023-09-07T10:04:09Z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0x010100D67E4670575D9E43A0D0956D52CCF417</vt:lpwstr>
  </property>
  <property fmtid="{D5CDD505-2E9C-101B-9397-08002B2CF9AE}" pid="3" name="MediaServiceImageTags">
    <vt:lpwstr/>
  </property>
</Properties>
</file>