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  <Override PartName="/xl/charts/colors2.xml" ContentType="application/vnd.ms-office.chartcolorstyle+xml"/>
  <Override PartName="/xl/charts/style2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60" yWindow="120" windowWidth="17115" windowHeight="11760"/>
  </bookViews>
  <sheets>
    <sheet name="Summary" sheetId="1" r:id="rId1"/>
    <sheet name="Income" sheetId="2" r:id="rId2"/>
    <sheet name="Group" sheetId="7" r:id="rId3"/>
    <sheet name="BaseCurves" sheetId="11" r:id="rId4"/>
    <sheet name="Spend" sheetId="12" r:id="rId5"/>
    <sheet name="Area" sheetId="3" r:id="rId6"/>
    <sheet name="Age" sheetId="4" r:id="rId7"/>
    <sheet name="1a Zero" sheetId="5" r:id="rId8"/>
    <sheet name="Dissatisfied" sheetId="6" r:id="rId9"/>
    <sheet name="Check" sheetId="10" r:id="rId10"/>
    <sheet name="IncDist" sheetId="8" r:id="rId11"/>
  </sheets>
  <externalReferences>
    <externalReference r:id="rId12"/>
  </externalReferences>
  <calcPr calcId="152511"/>
</workbook>
</file>

<file path=xl/calcChain.xml><?xml version="1.0" encoding="utf-8"?>
<calcChain xmlns="http://schemas.openxmlformats.org/spreadsheetml/2006/main">
  <c r="M67" i="2" l="1"/>
  <c r="M66" i="2"/>
  <c r="M62" i="2"/>
  <c r="M59" i="2"/>
  <c r="L67" i="2"/>
  <c r="K67" i="2"/>
  <c r="L66" i="2"/>
  <c r="L62" i="2"/>
  <c r="L59" i="2"/>
  <c r="G66" i="2"/>
  <c r="G62" i="2"/>
  <c r="G59" i="2"/>
  <c r="Q40" i="11" l="1"/>
  <c r="Q42" i="11"/>
  <c r="Q43" i="11"/>
  <c r="Q34" i="11"/>
  <c r="P35" i="11"/>
  <c r="Q35" i="11" s="1"/>
  <c r="P36" i="11"/>
  <c r="Q36" i="11" s="1"/>
  <c r="P37" i="11"/>
  <c r="Q37" i="11" s="1"/>
  <c r="P38" i="11"/>
  <c r="Q38" i="11" s="1"/>
  <c r="P39" i="11"/>
  <c r="Q39" i="11" s="1"/>
  <c r="P40" i="11"/>
  <c r="P41" i="11"/>
  <c r="Q41" i="11" s="1"/>
  <c r="P42" i="11"/>
  <c r="P43" i="11"/>
  <c r="P34" i="11"/>
  <c r="H36" i="11"/>
  <c r="H37" i="11"/>
  <c r="H38" i="11"/>
  <c r="H39" i="11"/>
  <c r="H40" i="11"/>
  <c r="H41" i="11"/>
  <c r="H42" i="11"/>
  <c r="H43" i="11"/>
  <c r="H44" i="11"/>
  <c r="K45" i="11"/>
  <c r="J44" i="11"/>
  <c r="I44" i="11"/>
  <c r="J43" i="11"/>
  <c r="I43" i="11"/>
  <c r="J42" i="11"/>
  <c r="I42" i="11"/>
  <c r="J41" i="11"/>
  <c r="I41" i="11"/>
  <c r="J40" i="11"/>
  <c r="I40" i="11"/>
  <c r="J39" i="11"/>
  <c r="I39" i="11"/>
  <c r="J38" i="11"/>
  <c r="I38" i="11"/>
  <c r="J37" i="11"/>
  <c r="I37" i="11"/>
  <c r="J36" i="11"/>
  <c r="I36" i="11"/>
  <c r="J35" i="11"/>
  <c r="I35" i="11"/>
  <c r="H35" i="11"/>
  <c r="D44" i="11"/>
  <c r="E44" i="11"/>
  <c r="D43" i="11"/>
  <c r="C44" i="11"/>
  <c r="F45" i="11"/>
  <c r="D36" i="11"/>
  <c r="E36" i="11"/>
  <c r="D37" i="11"/>
  <c r="E37" i="11"/>
  <c r="D38" i="11"/>
  <c r="E38" i="11"/>
  <c r="D39" i="11"/>
  <c r="E39" i="11"/>
  <c r="D40" i="11"/>
  <c r="E40" i="11"/>
  <c r="D41" i="11"/>
  <c r="E41" i="11"/>
  <c r="D42" i="11"/>
  <c r="E42" i="11"/>
  <c r="E43" i="11"/>
  <c r="D35" i="11"/>
  <c r="E35" i="11"/>
  <c r="C35" i="11"/>
  <c r="C36" i="11"/>
  <c r="C37" i="11"/>
  <c r="C38" i="11"/>
  <c r="C39" i="11"/>
  <c r="C40" i="11"/>
  <c r="C41" i="11"/>
  <c r="F41" i="11" s="1"/>
  <c r="C42" i="11"/>
  <c r="C43" i="11"/>
  <c r="H23" i="11"/>
  <c r="I23" i="11"/>
  <c r="J23" i="11"/>
  <c r="H24" i="11"/>
  <c r="I24" i="11"/>
  <c r="J24" i="11"/>
  <c r="H25" i="11"/>
  <c r="I25" i="11"/>
  <c r="J25" i="11"/>
  <c r="H26" i="11"/>
  <c r="I26" i="11"/>
  <c r="J26" i="11"/>
  <c r="H27" i="11"/>
  <c r="I27" i="11"/>
  <c r="J27" i="11"/>
  <c r="H28" i="11"/>
  <c r="I28" i="11"/>
  <c r="J28" i="11"/>
  <c r="H29" i="11"/>
  <c r="I29" i="11"/>
  <c r="J29" i="11"/>
  <c r="H30" i="11"/>
  <c r="I30" i="11"/>
  <c r="J30" i="11"/>
  <c r="H31" i="11"/>
  <c r="I31" i="11"/>
  <c r="J31" i="11"/>
  <c r="H32" i="11"/>
  <c r="I32" i="11"/>
  <c r="J32" i="11"/>
  <c r="I22" i="11"/>
  <c r="J22" i="11"/>
  <c r="H22" i="11"/>
  <c r="C23" i="11"/>
  <c r="D23" i="11"/>
  <c r="E23" i="11"/>
  <c r="C24" i="11"/>
  <c r="D24" i="11"/>
  <c r="E24" i="11"/>
  <c r="C25" i="11"/>
  <c r="D25" i="11"/>
  <c r="E25" i="11"/>
  <c r="C26" i="11"/>
  <c r="D26" i="11"/>
  <c r="E26" i="11"/>
  <c r="C27" i="11"/>
  <c r="D27" i="11"/>
  <c r="E27" i="11"/>
  <c r="C28" i="11"/>
  <c r="D28" i="11"/>
  <c r="E28" i="11"/>
  <c r="C29" i="11"/>
  <c r="D29" i="11"/>
  <c r="E29" i="11"/>
  <c r="C30" i="11"/>
  <c r="D30" i="11"/>
  <c r="E30" i="11"/>
  <c r="C31" i="11"/>
  <c r="D31" i="11"/>
  <c r="E31" i="11"/>
  <c r="C32" i="11"/>
  <c r="D32" i="11"/>
  <c r="E32" i="11"/>
  <c r="D22" i="11"/>
  <c r="E22" i="11"/>
  <c r="C22" i="11"/>
  <c r="N6" i="11"/>
  <c r="O6" i="11"/>
  <c r="P6" i="11"/>
  <c r="O7" i="11"/>
  <c r="P7" i="11"/>
  <c r="O8" i="11"/>
  <c r="P8" i="11"/>
  <c r="O9" i="11"/>
  <c r="P9" i="11"/>
  <c r="O10" i="11"/>
  <c r="P10" i="11"/>
  <c r="O11" i="11"/>
  <c r="P11" i="11"/>
  <c r="O12" i="11"/>
  <c r="P12" i="11"/>
  <c r="O13" i="11"/>
  <c r="P13" i="11"/>
  <c r="O14" i="11"/>
  <c r="P14" i="11"/>
  <c r="O15" i="11"/>
  <c r="P15" i="11"/>
  <c r="N7" i="11"/>
  <c r="N8" i="11"/>
  <c r="N9" i="11"/>
  <c r="N10" i="11"/>
  <c r="N11" i="11"/>
  <c r="N12" i="11"/>
  <c r="N13" i="11"/>
  <c r="N14" i="11"/>
  <c r="N15" i="11"/>
  <c r="K17" i="11"/>
  <c r="J17" i="11"/>
  <c r="I17" i="11"/>
  <c r="H17" i="11"/>
  <c r="G17" i="11"/>
  <c r="F17" i="11"/>
  <c r="E17" i="11"/>
  <c r="D17" i="11"/>
  <c r="C17" i="11"/>
  <c r="B17" i="11"/>
  <c r="K16" i="11"/>
  <c r="J16" i="11"/>
  <c r="I16" i="11"/>
  <c r="H16" i="11"/>
  <c r="G16" i="11"/>
  <c r="F16" i="11"/>
  <c r="E16" i="11"/>
  <c r="D16" i="11"/>
  <c r="C16" i="11"/>
  <c r="B16" i="11"/>
  <c r="K15" i="11"/>
  <c r="J15" i="11"/>
  <c r="I15" i="11"/>
  <c r="H15" i="11"/>
  <c r="G15" i="11"/>
  <c r="F15" i="11"/>
  <c r="E15" i="11"/>
  <c r="D15" i="11"/>
  <c r="C15" i="11"/>
  <c r="B15" i="11"/>
  <c r="K14" i="11"/>
  <c r="J14" i="11"/>
  <c r="I14" i="11"/>
  <c r="H14" i="11"/>
  <c r="G14" i="11"/>
  <c r="F14" i="11"/>
  <c r="E14" i="11"/>
  <c r="D14" i="11"/>
  <c r="C14" i="11"/>
  <c r="B14" i="11"/>
  <c r="K13" i="11"/>
  <c r="J13" i="11"/>
  <c r="I13" i="11"/>
  <c r="H13" i="11"/>
  <c r="G13" i="11"/>
  <c r="F13" i="11"/>
  <c r="E13" i="11"/>
  <c r="D13" i="11"/>
  <c r="C13" i="11"/>
  <c r="B13" i="11"/>
  <c r="K12" i="11"/>
  <c r="J12" i="11"/>
  <c r="I12" i="11"/>
  <c r="H12" i="11"/>
  <c r="G12" i="11"/>
  <c r="F12" i="11"/>
  <c r="E12" i="11"/>
  <c r="D12" i="11"/>
  <c r="C12" i="11"/>
  <c r="B12" i="11"/>
  <c r="K11" i="11"/>
  <c r="J11" i="11"/>
  <c r="I11" i="11"/>
  <c r="H11" i="11"/>
  <c r="G11" i="11"/>
  <c r="F11" i="11"/>
  <c r="E11" i="11"/>
  <c r="D11" i="11"/>
  <c r="C11" i="11"/>
  <c r="B11" i="11"/>
  <c r="K10" i="11"/>
  <c r="J10" i="11"/>
  <c r="I10" i="11"/>
  <c r="H10" i="11"/>
  <c r="G10" i="11"/>
  <c r="F10" i="11"/>
  <c r="E10" i="11"/>
  <c r="D10" i="11"/>
  <c r="C10" i="11"/>
  <c r="B10" i="11"/>
  <c r="K9" i="11"/>
  <c r="J9" i="11"/>
  <c r="I9" i="11"/>
  <c r="H9" i="11"/>
  <c r="G9" i="11"/>
  <c r="F9" i="11"/>
  <c r="E9" i="11"/>
  <c r="D9" i="11"/>
  <c r="C9" i="11"/>
  <c r="B9" i="11"/>
  <c r="K8" i="11"/>
  <c r="J8" i="11"/>
  <c r="I8" i="11"/>
  <c r="H8" i="11"/>
  <c r="G8" i="11"/>
  <c r="F8" i="11"/>
  <c r="E8" i="11"/>
  <c r="D8" i="11"/>
  <c r="C8" i="11"/>
  <c r="B8" i="11"/>
  <c r="K7" i="11"/>
  <c r="J7" i="11"/>
  <c r="I7" i="11"/>
  <c r="H7" i="11"/>
  <c r="G7" i="11"/>
  <c r="F7" i="11"/>
  <c r="E7" i="11"/>
  <c r="D7" i="11"/>
  <c r="C7" i="11"/>
  <c r="B7" i="11"/>
  <c r="K6" i="11"/>
  <c r="J6" i="11"/>
  <c r="I6" i="11"/>
  <c r="H6" i="11"/>
  <c r="G6" i="11"/>
  <c r="F6" i="11"/>
  <c r="E6" i="11"/>
  <c r="D6" i="11"/>
  <c r="C6" i="11"/>
  <c r="B6" i="11"/>
  <c r="B45" i="12"/>
  <c r="B20" i="12" s="1"/>
  <c r="K43" i="12"/>
  <c r="K45" i="12" s="1"/>
  <c r="K20" i="12" s="1"/>
  <c r="J43" i="12"/>
  <c r="J45" i="12" s="1"/>
  <c r="J20" i="12" s="1"/>
  <c r="I43" i="12"/>
  <c r="I45" i="12" s="1"/>
  <c r="I20" i="12" s="1"/>
  <c r="H43" i="12"/>
  <c r="H45" i="12" s="1"/>
  <c r="H20" i="12" s="1"/>
  <c r="G43" i="12"/>
  <c r="G45" i="12" s="1"/>
  <c r="G20" i="12" s="1"/>
  <c r="F43" i="12"/>
  <c r="F45" i="12" s="1"/>
  <c r="F20" i="12" s="1"/>
  <c r="E43" i="12"/>
  <c r="E45" i="12" s="1"/>
  <c r="E20" i="12" s="1"/>
  <c r="D43" i="12"/>
  <c r="D45" i="12" s="1"/>
  <c r="D20" i="12" s="1"/>
  <c r="C43" i="12"/>
  <c r="C45" i="12" s="1"/>
  <c r="C20" i="12" s="1"/>
  <c r="L36" i="12"/>
  <c r="K36" i="12"/>
  <c r="J36" i="12"/>
  <c r="I36" i="12"/>
  <c r="H36" i="12"/>
  <c r="G36" i="12"/>
  <c r="F36" i="12"/>
  <c r="E36" i="12"/>
  <c r="M36" i="12" s="1"/>
  <c r="D36" i="12"/>
  <c r="C36" i="12"/>
  <c r="B36" i="12"/>
  <c r="L35" i="12"/>
  <c r="K35" i="12"/>
  <c r="J35" i="12"/>
  <c r="I35" i="12"/>
  <c r="H35" i="12"/>
  <c r="G35" i="12"/>
  <c r="F35" i="12"/>
  <c r="E35" i="12"/>
  <c r="M35" i="12" s="1"/>
  <c r="D35" i="12"/>
  <c r="C35" i="12"/>
  <c r="B35" i="12"/>
  <c r="L34" i="12"/>
  <c r="K34" i="12"/>
  <c r="J34" i="12"/>
  <c r="I34" i="12"/>
  <c r="H34" i="12"/>
  <c r="G34" i="12"/>
  <c r="F34" i="12"/>
  <c r="E34" i="12"/>
  <c r="M34" i="12" s="1"/>
  <c r="D34" i="12"/>
  <c r="C34" i="12"/>
  <c r="B34" i="12"/>
  <c r="L33" i="12"/>
  <c r="K33" i="12"/>
  <c r="J33" i="12"/>
  <c r="I33" i="12"/>
  <c r="H33" i="12"/>
  <c r="G33" i="12"/>
  <c r="F33" i="12"/>
  <c r="E33" i="12"/>
  <c r="M33" i="12" s="1"/>
  <c r="D33" i="12"/>
  <c r="C33" i="12"/>
  <c r="B33" i="12"/>
  <c r="L32" i="12"/>
  <c r="K32" i="12"/>
  <c r="J32" i="12"/>
  <c r="I32" i="12"/>
  <c r="H32" i="12"/>
  <c r="G32" i="12"/>
  <c r="F32" i="12"/>
  <c r="E32" i="12"/>
  <c r="M32" i="12" s="1"/>
  <c r="D32" i="12"/>
  <c r="C32" i="12"/>
  <c r="B32" i="12"/>
  <c r="L31" i="12"/>
  <c r="K31" i="12"/>
  <c r="J31" i="12"/>
  <c r="I31" i="12"/>
  <c r="H31" i="12"/>
  <c r="G31" i="12"/>
  <c r="F31" i="12"/>
  <c r="E31" i="12"/>
  <c r="M31" i="12" s="1"/>
  <c r="D31" i="12"/>
  <c r="C31" i="12"/>
  <c r="B31" i="12"/>
  <c r="L30" i="12"/>
  <c r="K30" i="12"/>
  <c r="J30" i="12"/>
  <c r="I30" i="12"/>
  <c r="H30" i="12"/>
  <c r="G30" i="12"/>
  <c r="F30" i="12"/>
  <c r="E30" i="12"/>
  <c r="M30" i="12" s="1"/>
  <c r="D30" i="12"/>
  <c r="C30" i="12"/>
  <c r="B30" i="12"/>
  <c r="L29" i="12"/>
  <c r="K29" i="12"/>
  <c r="J29" i="12"/>
  <c r="I29" i="12"/>
  <c r="H29" i="12"/>
  <c r="G29" i="12"/>
  <c r="F29" i="12"/>
  <c r="E29" i="12"/>
  <c r="M29" i="12" s="1"/>
  <c r="D29" i="12"/>
  <c r="C29" i="12"/>
  <c r="B29" i="12"/>
  <c r="L28" i="12"/>
  <c r="K28" i="12"/>
  <c r="J28" i="12"/>
  <c r="I28" i="12"/>
  <c r="H28" i="12"/>
  <c r="G28" i="12"/>
  <c r="F28" i="12"/>
  <c r="E28" i="12"/>
  <c r="M28" i="12" s="1"/>
  <c r="D28" i="12"/>
  <c r="C28" i="12"/>
  <c r="B28" i="12"/>
  <c r="L27" i="12"/>
  <c r="K27" i="12"/>
  <c r="J27" i="12"/>
  <c r="I27" i="12"/>
  <c r="H27" i="12"/>
  <c r="G27" i="12"/>
  <c r="F27" i="12"/>
  <c r="E27" i="12"/>
  <c r="M27" i="12" s="1"/>
  <c r="D27" i="12"/>
  <c r="C27" i="12"/>
  <c r="B27" i="12"/>
  <c r="L26" i="12"/>
  <c r="K26" i="12"/>
  <c r="J26" i="12"/>
  <c r="I26" i="12"/>
  <c r="H26" i="12"/>
  <c r="G26" i="12"/>
  <c r="F26" i="12"/>
  <c r="E26" i="12"/>
  <c r="M26" i="12" s="1"/>
  <c r="D26" i="12"/>
  <c r="C26" i="12"/>
  <c r="B26" i="12"/>
  <c r="L25" i="12"/>
  <c r="K25" i="12"/>
  <c r="J25" i="12"/>
  <c r="I25" i="12"/>
  <c r="H25" i="12"/>
  <c r="G25" i="12"/>
  <c r="F25" i="12"/>
  <c r="E25" i="12"/>
  <c r="M25" i="12" s="1"/>
  <c r="D25" i="12"/>
  <c r="C25" i="12"/>
  <c r="B25" i="12"/>
  <c r="L24" i="12"/>
  <c r="K24" i="12"/>
  <c r="J24" i="12"/>
  <c r="I24" i="12"/>
  <c r="H24" i="12"/>
  <c r="G24" i="12"/>
  <c r="F24" i="12"/>
  <c r="E24" i="12"/>
  <c r="M24" i="12" s="1"/>
  <c r="D24" i="12"/>
  <c r="C24" i="12"/>
  <c r="B24" i="12"/>
  <c r="L23" i="12"/>
  <c r="K23" i="12"/>
  <c r="J23" i="12"/>
  <c r="I23" i="12"/>
  <c r="H23" i="12"/>
  <c r="G23" i="12"/>
  <c r="F23" i="12"/>
  <c r="E23" i="12"/>
  <c r="M23" i="12" s="1"/>
  <c r="D23" i="12"/>
  <c r="C23" i="12"/>
  <c r="B23" i="12"/>
  <c r="L22" i="12"/>
  <c r="K22" i="12"/>
  <c r="J22" i="12"/>
  <c r="I22" i="12"/>
  <c r="H22" i="12"/>
  <c r="G22" i="12"/>
  <c r="F22" i="12"/>
  <c r="E22" i="12"/>
  <c r="M22" i="12" s="1"/>
  <c r="D22" i="12"/>
  <c r="C22" i="12"/>
  <c r="B22" i="12"/>
  <c r="L21" i="12"/>
  <c r="L37" i="12" s="1"/>
  <c r="K21" i="12"/>
  <c r="K37" i="12" s="1"/>
  <c r="K40" i="12" s="1"/>
  <c r="K41" i="12" s="1"/>
  <c r="J21" i="12"/>
  <c r="J37" i="12" s="1"/>
  <c r="J40" i="12" s="1"/>
  <c r="I21" i="12"/>
  <c r="I37" i="12" s="1"/>
  <c r="I40" i="12" s="1"/>
  <c r="H21" i="12"/>
  <c r="H37" i="12" s="1"/>
  <c r="H40" i="12" s="1"/>
  <c r="H41" i="12" s="1"/>
  <c r="G21" i="12"/>
  <c r="G37" i="12" s="1"/>
  <c r="G40" i="12" s="1"/>
  <c r="G41" i="12" s="1"/>
  <c r="F21" i="12"/>
  <c r="F37" i="12" s="1"/>
  <c r="F40" i="12" s="1"/>
  <c r="E21" i="12"/>
  <c r="E37" i="12" s="1"/>
  <c r="E40" i="12" s="1"/>
  <c r="D21" i="12"/>
  <c r="D37" i="12" s="1"/>
  <c r="D40" i="12" s="1"/>
  <c r="D41" i="12" s="1"/>
  <c r="C21" i="12"/>
  <c r="C37" i="12" s="1"/>
  <c r="C40" i="12" s="1"/>
  <c r="C41" i="12" s="1"/>
  <c r="B21" i="12"/>
  <c r="B37" i="12" s="1"/>
  <c r="W53" i="2"/>
  <c r="V53" i="2"/>
  <c r="U53" i="2"/>
  <c r="T53" i="2"/>
  <c r="S53" i="2"/>
  <c r="R53" i="2"/>
  <c r="Q53" i="2"/>
  <c r="P53" i="2"/>
  <c r="O53" i="2"/>
  <c r="N53" i="2"/>
  <c r="W52" i="2"/>
  <c r="V52" i="2"/>
  <c r="U52" i="2"/>
  <c r="T52" i="2"/>
  <c r="S52" i="2"/>
  <c r="R52" i="2"/>
  <c r="Q52" i="2"/>
  <c r="P52" i="2"/>
  <c r="O52" i="2"/>
  <c r="N52" i="2"/>
  <c r="W51" i="2"/>
  <c r="V51" i="2"/>
  <c r="U51" i="2"/>
  <c r="T51" i="2"/>
  <c r="S51" i="2"/>
  <c r="R51" i="2"/>
  <c r="Q51" i="2"/>
  <c r="P51" i="2"/>
  <c r="O51" i="2"/>
  <c r="N51" i="2"/>
  <c r="W50" i="2"/>
  <c r="V50" i="2"/>
  <c r="U50" i="2"/>
  <c r="T50" i="2"/>
  <c r="S50" i="2"/>
  <c r="R50" i="2"/>
  <c r="Q50" i="2"/>
  <c r="P50" i="2"/>
  <c r="O50" i="2"/>
  <c r="N50" i="2"/>
  <c r="W49" i="2"/>
  <c r="V49" i="2"/>
  <c r="U49" i="2"/>
  <c r="T49" i="2"/>
  <c r="S49" i="2"/>
  <c r="R49" i="2"/>
  <c r="Q49" i="2"/>
  <c r="P49" i="2"/>
  <c r="O49" i="2"/>
  <c r="N49" i="2"/>
  <c r="W48" i="2"/>
  <c r="V48" i="2"/>
  <c r="U48" i="2"/>
  <c r="T48" i="2"/>
  <c r="S48" i="2"/>
  <c r="R48" i="2"/>
  <c r="Q48" i="2"/>
  <c r="P48" i="2"/>
  <c r="O48" i="2"/>
  <c r="N48" i="2"/>
  <c r="W47" i="2"/>
  <c r="V47" i="2"/>
  <c r="U47" i="2"/>
  <c r="T47" i="2"/>
  <c r="S47" i="2"/>
  <c r="R47" i="2"/>
  <c r="Q47" i="2"/>
  <c r="P47" i="2"/>
  <c r="O47" i="2"/>
  <c r="N47" i="2"/>
  <c r="W46" i="2"/>
  <c r="V46" i="2"/>
  <c r="U46" i="2"/>
  <c r="T46" i="2"/>
  <c r="S46" i="2"/>
  <c r="R46" i="2"/>
  <c r="Q46" i="2"/>
  <c r="P46" i="2"/>
  <c r="O46" i="2"/>
  <c r="N46" i="2"/>
  <c r="W45" i="2"/>
  <c r="V45" i="2"/>
  <c r="U45" i="2"/>
  <c r="T45" i="2"/>
  <c r="S45" i="2"/>
  <c r="R45" i="2"/>
  <c r="Q45" i="2"/>
  <c r="P45" i="2"/>
  <c r="O45" i="2"/>
  <c r="N45" i="2"/>
  <c r="W44" i="2"/>
  <c r="V44" i="2"/>
  <c r="U44" i="2"/>
  <c r="T44" i="2"/>
  <c r="S44" i="2"/>
  <c r="R44" i="2"/>
  <c r="Q44" i="2"/>
  <c r="P44" i="2"/>
  <c r="O44" i="2"/>
  <c r="N44" i="2"/>
  <c r="W43" i="2"/>
  <c r="V43" i="2"/>
  <c r="U43" i="2"/>
  <c r="T43" i="2"/>
  <c r="S43" i="2"/>
  <c r="R43" i="2"/>
  <c r="Q43" i="2"/>
  <c r="P43" i="2"/>
  <c r="O43" i="2"/>
  <c r="N43" i="2"/>
  <c r="W42" i="2"/>
  <c r="V42" i="2"/>
  <c r="U42" i="2"/>
  <c r="T42" i="2"/>
  <c r="S42" i="2"/>
  <c r="R42" i="2"/>
  <c r="Q42" i="2"/>
  <c r="P42" i="2"/>
  <c r="O42" i="2"/>
  <c r="N42" i="2"/>
  <c r="W41" i="2"/>
  <c r="V41" i="2"/>
  <c r="U41" i="2"/>
  <c r="T41" i="2"/>
  <c r="S41" i="2"/>
  <c r="R41" i="2"/>
  <c r="Q41" i="2"/>
  <c r="P41" i="2"/>
  <c r="O41" i="2"/>
  <c r="N41" i="2"/>
  <c r="K53" i="2"/>
  <c r="J53" i="2"/>
  <c r="I53" i="2"/>
  <c r="H53" i="2"/>
  <c r="G53" i="2"/>
  <c r="F53" i="2"/>
  <c r="E53" i="2"/>
  <c r="D53" i="2"/>
  <c r="C53" i="2"/>
  <c r="B53" i="2"/>
  <c r="K52" i="2"/>
  <c r="J52" i="2"/>
  <c r="I52" i="2"/>
  <c r="H52" i="2"/>
  <c r="G52" i="2"/>
  <c r="F52" i="2"/>
  <c r="E52" i="2"/>
  <c r="D52" i="2"/>
  <c r="C52" i="2"/>
  <c r="B52" i="2"/>
  <c r="K51" i="2"/>
  <c r="J51" i="2"/>
  <c r="I51" i="2"/>
  <c r="H51" i="2"/>
  <c r="G51" i="2"/>
  <c r="F51" i="2"/>
  <c r="E51" i="2"/>
  <c r="D51" i="2"/>
  <c r="C51" i="2"/>
  <c r="B51" i="2"/>
  <c r="K50" i="2"/>
  <c r="J50" i="2"/>
  <c r="I50" i="2"/>
  <c r="H50" i="2"/>
  <c r="G50" i="2"/>
  <c r="F50" i="2"/>
  <c r="E50" i="2"/>
  <c r="D50" i="2"/>
  <c r="C50" i="2"/>
  <c r="B50" i="2"/>
  <c r="K49" i="2"/>
  <c r="J49" i="2"/>
  <c r="I49" i="2"/>
  <c r="H49" i="2"/>
  <c r="G49" i="2"/>
  <c r="F49" i="2"/>
  <c r="E49" i="2"/>
  <c r="D49" i="2"/>
  <c r="C49" i="2"/>
  <c r="B49" i="2"/>
  <c r="K48" i="2"/>
  <c r="J48" i="2"/>
  <c r="I48" i="2"/>
  <c r="H48" i="2"/>
  <c r="G48" i="2"/>
  <c r="F48" i="2"/>
  <c r="E48" i="2"/>
  <c r="D48" i="2"/>
  <c r="C48" i="2"/>
  <c r="B48" i="2"/>
  <c r="K47" i="2"/>
  <c r="J47" i="2"/>
  <c r="I47" i="2"/>
  <c r="H47" i="2"/>
  <c r="G47" i="2"/>
  <c r="F47" i="2"/>
  <c r="E47" i="2"/>
  <c r="D47" i="2"/>
  <c r="C47" i="2"/>
  <c r="B47" i="2"/>
  <c r="K46" i="2"/>
  <c r="J46" i="2"/>
  <c r="I46" i="2"/>
  <c r="H46" i="2"/>
  <c r="G46" i="2"/>
  <c r="F46" i="2"/>
  <c r="E46" i="2"/>
  <c r="D46" i="2"/>
  <c r="C46" i="2"/>
  <c r="B46" i="2"/>
  <c r="K45" i="2"/>
  <c r="J45" i="2"/>
  <c r="I45" i="2"/>
  <c r="H45" i="2"/>
  <c r="G45" i="2"/>
  <c r="F45" i="2"/>
  <c r="E45" i="2"/>
  <c r="D45" i="2"/>
  <c r="C45" i="2"/>
  <c r="B45" i="2"/>
  <c r="K44" i="2"/>
  <c r="J44" i="2"/>
  <c r="I44" i="2"/>
  <c r="H44" i="2"/>
  <c r="G44" i="2"/>
  <c r="F44" i="2"/>
  <c r="E44" i="2"/>
  <c r="D44" i="2"/>
  <c r="C44" i="2"/>
  <c r="B44" i="2"/>
  <c r="K43" i="2"/>
  <c r="J43" i="2"/>
  <c r="I43" i="2"/>
  <c r="H43" i="2"/>
  <c r="G43" i="2"/>
  <c r="F43" i="2"/>
  <c r="E43" i="2"/>
  <c r="D43" i="2"/>
  <c r="C43" i="2"/>
  <c r="B43" i="2"/>
  <c r="K42" i="2"/>
  <c r="J42" i="2"/>
  <c r="I42" i="2"/>
  <c r="H42" i="2"/>
  <c r="G42" i="2"/>
  <c r="F42" i="2"/>
  <c r="E42" i="2"/>
  <c r="D42" i="2"/>
  <c r="C42" i="2"/>
  <c r="B42" i="2"/>
  <c r="K41" i="2"/>
  <c r="J41" i="2"/>
  <c r="I41" i="2"/>
  <c r="H41" i="2"/>
  <c r="G41" i="2"/>
  <c r="F41" i="2"/>
  <c r="E41" i="2"/>
  <c r="D41" i="2"/>
  <c r="C41" i="2"/>
  <c r="B41" i="2"/>
  <c r="N16" i="7"/>
  <c r="K33" i="7"/>
  <c r="J33" i="7"/>
  <c r="I33" i="7"/>
  <c r="H33" i="7"/>
  <c r="G33" i="7"/>
  <c r="F33" i="7"/>
  <c r="E33" i="7"/>
  <c r="D33" i="7"/>
  <c r="C33" i="7"/>
  <c r="B33" i="7"/>
  <c r="K32" i="7"/>
  <c r="J32" i="7"/>
  <c r="I32" i="7"/>
  <c r="H32" i="7"/>
  <c r="G32" i="7"/>
  <c r="F32" i="7"/>
  <c r="E32" i="7"/>
  <c r="D32" i="7"/>
  <c r="C32" i="7"/>
  <c r="B32" i="7"/>
  <c r="K31" i="7"/>
  <c r="J31" i="7"/>
  <c r="I31" i="7"/>
  <c r="H31" i="7"/>
  <c r="G31" i="7"/>
  <c r="F31" i="7"/>
  <c r="E31" i="7"/>
  <c r="D31" i="7"/>
  <c r="C31" i="7"/>
  <c r="B31" i="7"/>
  <c r="K30" i="7"/>
  <c r="J30" i="7"/>
  <c r="I30" i="7"/>
  <c r="H30" i="7"/>
  <c r="G30" i="7"/>
  <c r="F30" i="7"/>
  <c r="E30" i="7"/>
  <c r="D30" i="7"/>
  <c r="C30" i="7"/>
  <c r="B30" i="7"/>
  <c r="K29" i="7"/>
  <c r="J29" i="7"/>
  <c r="I29" i="7"/>
  <c r="H29" i="7"/>
  <c r="G29" i="7"/>
  <c r="F29" i="7"/>
  <c r="E29" i="7"/>
  <c r="D29" i="7"/>
  <c r="C29" i="7"/>
  <c r="B29" i="7"/>
  <c r="K28" i="7"/>
  <c r="J28" i="7"/>
  <c r="I28" i="7"/>
  <c r="H28" i="7"/>
  <c r="G28" i="7"/>
  <c r="F28" i="7"/>
  <c r="E28" i="7"/>
  <c r="D28" i="7"/>
  <c r="C28" i="7"/>
  <c r="B28" i="7"/>
  <c r="K27" i="7"/>
  <c r="J27" i="7"/>
  <c r="I27" i="7"/>
  <c r="H27" i="7"/>
  <c r="G27" i="7"/>
  <c r="F27" i="7"/>
  <c r="E27" i="7"/>
  <c r="D27" i="7"/>
  <c r="C27" i="7"/>
  <c r="B27" i="7"/>
  <c r="W22" i="7"/>
  <c r="V22" i="7"/>
  <c r="U22" i="7"/>
  <c r="T22" i="7"/>
  <c r="S22" i="7"/>
  <c r="R22" i="7"/>
  <c r="Q22" i="7"/>
  <c r="P22" i="7"/>
  <c r="O22" i="7"/>
  <c r="N22" i="7"/>
  <c r="W21" i="7"/>
  <c r="V21" i="7"/>
  <c r="U21" i="7"/>
  <c r="T21" i="7"/>
  <c r="S21" i="7"/>
  <c r="R21" i="7"/>
  <c r="Q21" i="7"/>
  <c r="P21" i="7"/>
  <c r="O21" i="7"/>
  <c r="N21" i="7"/>
  <c r="W20" i="7"/>
  <c r="V20" i="7"/>
  <c r="U20" i="7"/>
  <c r="T20" i="7"/>
  <c r="S20" i="7"/>
  <c r="R20" i="7"/>
  <c r="Q20" i="7"/>
  <c r="P20" i="7"/>
  <c r="O20" i="7"/>
  <c r="N20" i="7"/>
  <c r="W19" i="7"/>
  <c r="V19" i="7"/>
  <c r="U19" i="7"/>
  <c r="T19" i="7"/>
  <c r="S19" i="7"/>
  <c r="R19" i="7"/>
  <c r="Q19" i="7"/>
  <c r="P19" i="7"/>
  <c r="O19" i="7"/>
  <c r="N19" i="7"/>
  <c r="W18" i="7"/>
  <c r="V18" i="7"/>
  <c r="U18" i="7"/>
  <c r="T18" i="7"/>
  <c r="S18" i="7"/>
  <c r="R18" i="7"/>
  <c r="Q18" i="7"/>
  <c r="P18" i="7"/>
  <c r="O18" i="7"/>
  <c r="N18" i="7"/>
  <c r="W17" i="7"/>
  <c r="V17" i="7"/>
  <c r="U17" i="7"/>
  <c r="T17" i="7"/>
  <c r="S17" i="7"/>
  <c r="R17" i="7"/>
  <c r="Q17" i="7"/>
  <c r="P17" i="7"/>
  <c r="O17" i="7"/>
  <c r="N17" i="7"/>
  <c r="W16" i="7"/>
  <c r="V16" i="7"/>
  <c r="U16" i="7"/>
  <c r="T16" i="7"/>
  <c r="S16" i="7"/>
  <c r="R16" i="7"/>
  <c r="Q16" i="7"/>
  <c r="P16" i="7"/>
  <c r="O16" i="7"/>
  <c r="G14" i="1"/>
  <c r="F14" i="1"/>
  <c r="G13" i="1"/>
  <c r="F13" i="1"/>
  <c r="G12" i="1"/>
  <c r="F12" i="1"/>
  <c r="G11" i="1"/>
  <c r="F11" i="1"/>
  <c r="G10" i="1"/>
  <c r="F10" i="1"/>
  <c r="F4" i="1"/>
  <c r="G4" i="1"/>
  <c r="F5" i="1"/>
  <c r="G5" i="1"/>
  <c r="F6" i="1"/>
  <c r="G6" i="1"/>
  <c r="F7" i="1"/>
  <c r="G7" i="1"/>
  <c r="G3" i="1"/>
  <c r="F3" i="1"/>
  <c r="E14" i="1"/>
  <c r="D14" i="1"/>
  <c r="E13" i="1"/>
  <c r="D13" i="1"/>
  <c r="E12" i="1"/>
  <c r="D12" i="1"/>
  <c r="E11" i="1"/>
  <c r="D11" i="1"/>
  <c r="E10" i="1"/>
  <c r="D10" i="1"/>
  <c r="E66" i="2"/>
  <c r="E65" i="2"/>
  <c r="E64" i="2"/>
  <c r="E62" i="2"/>
  <c r="E61" i="2"/>
  <c r="E58" i="2"/>
  <c r="E57" i="2"/>
  <c r="F36" i="11" l="1"/>
  <c r="F43" i="11"/>
  <c r="F39" i="11"/>
  <c r="F37" i="11"/>
  <c r="F42" i="11"/>
  <c r="F38" i="11"/>
  <c r="K35" i="11"/>
  <c r="K39" i="11"/>
  <c r="K41" i="11"/>
  <c r="K43" i="11"/>
  <c r="F40" i="11"/>
  <c r="F35" i="11"/>
  <c r="F44" i="11"/>
  <c r="K36" i="11"/>
  <c r="K40" i="11"/>
  <c r="K44" i="11"/>
  <c r="C46" i="11"/>
  <c r="K37" i="11"/>
  <c r="J46" i="11"/>
  <c r="H46" i="11"/>
  <c r="K38" i="11"/>
  <c r="K42" i="11"/>
  <c r="I46" i="11"/>
  <c r="E46" i="11"/>
  <c r="D46" i="11"/>
  <c r="I41" i="12"/>
  <c r="M37" i="12"/>
  <c r="B40" i="12"/>
  <c r="B41" i="12" s="1"/>
  <c r="F41" i="12"/>
  <c r="J41" i="12"/>
  <c r="E41" i="12"/>
  <c r="M21" i="12"/>
  <c r="F46" i="11" l="1"/>
  <c r="K46" i="11"/>
  <c r="W35" i="2"/>
  <c r="V35" i="2"/>
  <c r="U35" i="2"/>
  <c r="T35" i="2"/>
  <c r="S35" i="2"/>
  <c r="R35" i="2"/>
  <c r="Q35" i="2"/>
  <c r="P35" i="2"/>
  <c r="O35" i="2"/>
  <c r="N35" i="2"/>
  <c r="W34" i="2"/>
  <c r="V34" i="2"/>
  <c r="U34" i="2"/>
  <c r="T34" i="2"/>
  <c r="S34" i="2"/>
  <c r="R34" i="2"/>
  <c r="Q34" i="2"/>
  <c r="P34" i="2"/>
  <c r="O34" i="2"/>
  <c r="N34" i="2"/>
  <c r="W33" i="2"/>
  <c r="V33" i="2"/>
  <c r="U33" i="2"/>
  <c r="T33" i="2"/>
  <c r="S33" i="2"/>
  <c r="R33" i="2"/>
  <c r="Q33" i="2"/>
  <c r="P33" i="2"/>
  <c r="O33" i="2"/>
  <c r="N33" i="2"/>
  <c r="W32" i="2"/>
  <c r="V32" i="2"/>
  <c r="U32" i="2"/>
  <c r="T32" i="2"/>
  <c r="S32" i="2"/>
  <c r="R32" i="2"/>
  <c r="Q32" i="2"/>
  <c r="P32" i="2"/>
  <c r="O32" i="2"/>
  <c r="N32" i="2"/>
  <c r="W31" i="2"/>
  <c r="V31" i="2"/>
  <c r="U31" i="2"/>
  <c r="T31" i="2"/>
  <c r="S31" i="2"/>
  <c r="R31" i="2"/>
  <c r="Q31" i="2"/>
  <c r="P31" i="2"/>
  <c r="O31" i="2"/>
  <c r="N31" i="2"/>
  <c r="W30" i="2"/>
  <c r="V30" i="2"/>
  <c r="U30" i="2"/>
  <c r="T30" i="2"/>
  <c r="S30" i="2"/>
  <c r="R30" i="2"/>
  <c r="Q30" i="2"/>
  <c r="P30" i="2"/>
  <c r="O30" i="2"/>
  <c r="N30" i="2"/>
  <c r="W29" i="2"/>
  <c r="V29" i="2"/>
  <c r="U29" i="2"/>
  <c r="T29" i="2"/>
  <c r="S29" i="2"/>
  <c r="R29" i="2"/>
  <c r="Q29" i="2"/>
  <c r="P29" i="2"/>
  <c r="O29" i="2"/>
  <c r="N29" i="2"/>
  <c r="W28" i="2"/>
  <c r="V28" i="2"/>
  <c r="U28" i="2"/>
  <c r="T28" i="2"/>
  <c r="S28" i="2"/>
  <c r="R28" i="2"/>
  <c r="Q28" i="2"/>
  <c r="P28" i="2"/>
  <c r="O28" i="2"/>
  <c r="N28" i="2"/>
  <c r="W27" i="2"/>
  <c r="V27" i="2"/>
  <c r="U27" i="2"/>
  <c r="T27" i="2"/>
  <c r="S27" i="2"/>
  <c r="R27" i="2"/>
  <c r="Q27" i="2"/>
  <c r="P27" i="2"/>
  <c r="O27" i="2"/>
  <c r="N27" i="2"/>
  <c r="W26" i="2"/>
  <c r="V26" i="2"/>
  <c r="U26" i="2"/>
  <c r="T26" i="2"/>
  <c r="S26" i="2"/>
  <c r="R26" i="2"/>
  <c r="Q26" i="2"/>
  <c r="P26" i="2"/>
  <c r="O26" i="2"/>
  <c r="N26" i="2"/>
  <c r="W25" i="2"/>
  <c r="V25" i="2"/>
  <c r="U25" i="2"/>
  <c r="T25" i="2"/>
  <c r="S25" i="2"/>
  <c r="R25" i="2"/>
  <c r="Q25" i="2"/>
  <c r="P25" i="2"/>
  <c r="O25" i="2"/>
  <c r="N25" i="2"/>
  <c r="W24" i="2"/>
  <c r="V24" i="2"/>
  <c r="U24" i="2"/>
  <c r="T24" i="2"/>
  <c r="S24" i="2"/>
  <c r="R24" i="2"/>
  <c r="Q24" i="2"/>
  <c r="P24" i="2"/>
  <c r="O24" i="2"/>
  <c r="N24" i="2"/>
  <c r="W23" i="2"/>
  <c r="V23" i="2"/>
  <c r="U23" i="2"/>
  <c r="T23" i="2"/>
  <c r="S23" i="2"/>
  <c r="R23" i="2"/>
  <c r="Q23" i="2"/>
  <c r="P23" i="2"/>
  <c r="O23" i="2"/>
  <c r="N23" i="2"/>
  <c r="K35" i="2"/>
  <c r="J35" i="2"/>
  <c r="I35" i="2"/>
  <c r="H35" i="2"/>
  <c r="G35" i="2"/>
  <c r="F35" i="2"/>
  <c r="E35" i="2"/>
  <c r="D35" i="2"/>
  <c r="C35" i="2"/>
  <c r="B35" i="2"/>
  <c r="C14" i="10"/>
  <c r="D14" i="10" s="1"/>
  <c r="B14" i="10"/>
  <c r="F13" i="10"/>
  <c r="E13" i="10"/>
  <c r="G13" i="10" s="1"/>
  <c r="D13" i="10"/>
  <c r="C13" i="10"/>
  <c r="B13" i="10"/>
  <c r="F12" i="10"/>
  <c r="G12" i="10" s="1"/>
  <c r="E12" i="10"/>
  <c r="C12" i="10"/>
  <c r="D12" i="10" s="1"/>
  <c r="B12" i="10"/>
  <c r="F11" i="10"/>
  <c r="E11" i="10"/>
  <c r="G11" i="10" s="1"/>
  <c r="D11" i="10"/>
  <c r="C11" i="10"/>
  <c r="B11" i="10"/>
  <c r="F10" i="10"/>
  <c r="G10" i="10" s="1"/>
  <c r="E10" i="10"/>
  <c r="C10" i="10"/>
  <c r="D10" i="10" s="1"/>
  <c r="B10" i="10"/>
  <c r="F9" i="10"/>
  <c r="E9" i="10"/>
  <c r="G9" i="10" s="1"/>
  <c r="D9" i="10"/>
  <c r="C9" i="10"/>
  <c r="B9" i="10"/>
  <c r="F8" i="10"/>
  <c r="G8" i="10" s="1"/>
  <c r="E8" i="10"/>
  <c r="C8" i="10"/>
  <c r="D8" i="10" s="1"/>
  <c r="B8" i="10"/>
  <c r="F7" i="10"/>
  <c r="E7" i="10"/>
  <c r="G7" i="10" s="1"/>
  <c r="D7" i="10"/>
  <c r="C7" i="10"/>
  <c r="B7" i="10"/>
  <c r="F6" i="10"/>
  <c r="G6" i="10" s="1"/>
  <c r="E6" i="10"/>
  <c r="C6" i="10"/>
  <c r="D6" i="10" s="1"/>
  <c r="B6" i="10"/>
  <c r="F5" i="10"/>
  <c r="E5" i="10"/>
  <c r="G5" i="10" s="1"/>
  <c r="D5" i="10"/>
  <c r="C5" i="10"/>
  <c r="B5" i="10"/>
  <c r="F4" i="10"/>
  <c r="G4" i="10" s="1"/>
  <c r="E4" i="10"/>
  <c r="C4" i="10"/>
  <c r="D4" i="10" s="1"/>
  <c r="B4" i="10"/>
  <c r="F3" i="10"/>
  <c r="E3" i="10"/>
  <c r="E14" i="10" s="1"/>
  <c r="D3" i="10"/>
  <c r="C3" i="10"/>
  <c r="B3" i="10"/>
  <c r="F4" i="8"/>
  <c r="F5" i="8"/>
  <c r="F6" i="8"/>
  <c r="F7" i="8"/>
  <c r="F8" i="8"/>
  <c r="F9" i="8"/>
  <c r="F10" i="8"/>
  <c r="F11" i="8"/>
  <c r="F12" i="8"/>
  <c r="F13" i="8"/>
  <c r="F3" i="8"/>
  <c r="E4" i="8"/>
  <c r="E5" i="8"/>
  <c r="E6" i="8"/>
  <c r="E7" i="8"/>
  <c r="E8" i="8"/>
  <c r="E9" i="8"/>
  <c r="E10" i="8"/>
  <c r="E11" i="8"/>
  <c r="E12" i="8"/>
  <c r="E13" i="8"/>
  <c r="E3" i="8"/>
  <c r="E20" i="3"/>
  <c r="D20" i="3"/>
  <c r="E18" i="3"/>
  <c r="E19" i="3"/>
  <c r="E21" i="3"/>
  <c r="D19" i="3"/>
  <c r="D21" i="3"/>
  <c r="D18" i="3"/>
  <c r="G15" i="3"/>
  <c r="H15" i="3"/>
  <c r="C21" i="3" s="1"/>
  <c r="I15" i="3"/>
  <c r="J15" i="3"/>
  <c r="G13" i="3"/>
  <c r="H13" i="3"/>
  <c r="C19" i="3" s="1"/>
  <c r="I13" i="3"/>
  <c r="J13" i="3"/>
  <c r="G14" i="3"/>
  <c r="H14" i="3"/>
  <c r="I14" i="3"/>
  <c r="J14" i="3"/>
  <c r="H12" i="3"/>
  <c r="I12" i="3"/>
  <c r="J12" i="3"/>
  <c r="G12" i="3"/>
  <c r="C20" i="3"/>
  <c r="C18" i="3"/>
  <c r="B19" i="3"/>
  <c r="B20" i="3"/>
  <c r="B21" i="3"/>
  <c r="B18" i="3"/>
  <c r="B13" i="3"/>
  <c r="C13" i="3"/>
  <c r="D13" i="3"/>
  <c r="E13" i="3"/>
  <c r="B14" i="3"/>
  <c r="C14" i="3"/>
  <c r="D14" i="3"/>
  <c r="E14" i="3"/>
  <c r="B15" i="3"/>
  <c r="C15" i="3"/>
  <c r="D15" i="3"/>
  <c r="E15" i="3"/>
  <c r="C12" i="3"/>
  <c r="D12" i="3"/>
  <c r="E12" i="3"/>
  <c r="B12" i="3"/>
  <c r="V11" i="7"/>
  <c r="V33" i="7" s="1"/>
  <c r="U11" i="7"/>
  <c r="U33" i="7" s="1"/>
  <c r="T11" i="7"/>
  <c r="T33" i="7" s="1"/>
  <c r="S11" i="7"/>
  <c r="S33" i="7" s="1"/>
  <c r="V10" i="7"/>
  <c r="V32" i="7" s="1"/>
  <c r="U10" i="7"/>
  <c r="U32" i="7" s="1"/>
  <c r="T10" i="7"/>
  <c r="T32" i="7" s="1"/>
  <c r="S10" i="7"/>
  <c r="S32" i="7" s="1"/>
  <c r="V9" i="7"/>
  <c r="V31" i="7" s="1"/>
  <c r="U9" i="7"/>
  <c r="U31" i="7" s="1"/>
  <c r="T9" i="7"/>
  <c r="T31" i="7" s="1"/>
  <c r="S9" i="7"/>
  <c r="S31" i="7" s="1"/>
  <c r="V8" i="7"/>
  <c r="V30" i="7" s="1"/>
  <c r="U8" i="7"/>
  <c r="U30" i="7" s="1"/>
  <c r="T8" i="7"/>
  <c r="T30" i="7" s="1"/>
  <c r="S8" i="7"/>
  <c r="S30" i="7" s="1"/>
  <c r="V7" i="7"/>
  <c r="V29" i="7" s="1"/>
  <c r="U7" i="7"/>
  <c r="U29" i="7" s="1"/>
  <c r="T7" i="7"/>
  <c r="T29" i="7" s="1"/>
  <c r="S7" i="7"/>
  <c r="S29" i="7" s="1"/>
  <c r="V6" i="7"/>
  <c r="V28" i="7" s="1"/>
  <c r="U6" i="7"/>
  <c r="U28" i="7" s="1"/>
  <c r="T6" i="7"/>
  <c r="T28" i="7" s="1"/>
  <c r="S6" i="7"/>
  <c r="S28" i="7" s="1"/>
  <c r="V5" i="7"/>
  <c r="V27" i="7" s="1"/>
  <c r="U5" i="7"/>
  <c r="U27" i="7" s="1"/>
  <c r="T5" i="7"/>
  <c r="T27" i="7" s="1"/>
  <c r="S5" i="7"/>
  <c r="S27" i="7" s="1"/>
  <c r="W11" i="7"/>
  <c r="W33" i="7" s="1"/>
  <c r="W10" i="7"/>
  <c r="W32" i="7" s="1"/>
  <c r="W9" i="7"/>
  <c r="W31" i="7" s="1"/>
  <c r="W8" i="7"/>
  <c r="W30" i="7" s="1"/>
  <c r="W7" i="7"/>
  <c r="W29" i="7" s="1"/>
  <c r="W6" i="7"/>
  <c r="W28" i="7" s="1"/>
  <c r="W5" i="7"/>
  <c r="W27" i="7" s="1"/>
  <c r="R6" i="7"/>
  <c r="R28" i="7" s="1"/>
  <c r="R7" i="7"/>
  <c r="R29" i="7" s="1"/>
  <c r="R8" i="7"/>
  <c r="R30" i="7" s="1"/>
  <c r="R9" i="7"/>
  <c r="R31" i="7" s="1"/>
  <c r="R10" i="7"/>
  <c r="R32" i="7" s="1"/>
  <c r="R11" i="7"/>
  <c r="R33" i="7" s="1"/>
  <c r="R5" i="7"/>
  <c r="R27" i="7" s="1"/>
  <c r="Q11" i="7"/>
  <c r="Q33" i="7" s="1"/>
  <c r="P11" i="7"/>
  <c r="P33" i="7" s="1"/>
  <c r="O11" i="7"/>
  <c r="O33" i="7" s="1"/>
  <c r="N11" i="7"/>
  <c r="N33" i="7" s="1"/>
  <c r="Q10" i="7"/>
  <c r="Q32" i="7" s="1"/>
  <c r="P10" i="7"/>
  <c r="P32" i="7" s="1"/>
  <c r="O10" i="7"/>
  <c r="O32" i="7" s="1"/>
  <c r="N10" i="7"/>
  <c r="N32" i="7" s="1"/>
  <c r="Q9" i="7"/>
  <c r="Q31" i="7" s="1"/>
  <c r="P9" i="7"/>
  <c r="P31" i="7" s="1"/>
  <c r="O9" i="7"/>
  <c r="O31" i="7" s="1"/>
  <c r="N9" i="7"/>
  <c r="N31" i="7" s="1"/>
  <c r="Q8" i="7"/>
  <c r="Q30" i="7" s="1"/>
  <c r="P8" i="7"/>
  <c r="P30" i="7" s="1"/>
  <c r="O8" i="7"/>
  <c r="O30" i="7" s="1"/>
  <c r="N8" i="7"/>
  <c r="N30" i="7" s="1"/>
  <c r="Q7" i="7"/>
  <c r="Q29" i="7" s="1"/>
  <c r="P7" i="7"/>
  <c r="P29" i="7" s="1"/>
  <c r="O7" i="7"/>
  <c r="O29" i="7" s="1"/>
  <c r="N7" i="7"/>
  <c r="N29" i="7" s="1"/>
  <c r="Q6" i="7"/>
  <c r="Q28" i="7" s="1"/>
  <c r="P6" i="7"/>
  <c r="P28" i="7" s="1"/>
  <c r="O6" i="7"/>
  <c r="O28" i="7" s="1"/>
  <c r="N6" i="7"/>
  <c r="N28" i="7" s="1"/>
  <c r="Q5" i="7"/>
  <c r="Q27" i="7" s="1"/>
  <c r="P5" i="7"/>
  <c r="P27" i="7" s="1"/>
  <c r="O5" i="7"/>
  <c r="O27" i="7" s="1"/>
  <c r="N5" i="7"/>
  <c r="N27" i="7" s="1"/>
  <c r="L5" i="3"/>
  <c r="L6" i="3"/>
  <c r="L4" i="3"/>
  <c r="K31" i="5"/>
  <c r="J31" i="5"/>
  <c r="I31" i="5"/>
  <c r="H31" i="5"/>
  <c r="G31" i="5"/>
  <c r="F31" i="5"/>
  <c r="E31" i="5"/>
  <c r="D31" i="5"/>
  <c r="C31" i="5"/>
  <c r="B31" i="5"/>
  <c r="K30" i="5"/>
  <c r="J30" i="5"/>
  <c r="I30" i="5"/>
  <c r="H30" i="5"/>
  <c r="G30" i="5"/>
  <c r="F30" i="5"/>
  <c r="E30" i="5"/>
  <c r="D30" i="5"/>
  <c r="C30" i="5"/>
  <c r="B30" i="5"/>
  <c r="K29" i="5"/>
  <c r="J29" i="5"/>
  <c r="I29" i="5"/>
  <c r="H29" i="5"/>
  <c r="G29" i="5"/>
  <c r="F29" i="5"/>
  <c r="E29" i="5"/>
  <c r="D29" i="5"/>
  <c r="C29" i="5"/>
  <c r="B29" i="5"/>
  <c r="K28" i="5"/>
  <c r="J28" i="5"/>
  <c r="I28" i="5"/>
  <c r="H28" i="5"/>
  <c r="G28" i="5"/>
  <c r="F28" i="5"/>
  <c r="E28" i="5"/>
  <c r="D28" i="5"/>
  <c r="C28" i="5"/>
  <c r="B28" i="5"/>
  <c r="K27" i="5"/>
  <c r="J27" i="5"/>
  <c r="I27" i="5"/>
  <c r="H27" i="5"/>
  <c r="G27" i="5"/>
  <c r="F27" i="5"/>
  <c r="E27" i="5"/>
  <c r="D27" i="5"/>
  <c r="C27" i="5"/>
  <c r="B27" i="5"/>
  <c r="K26" i="5"/>
  <c r="J26" i="5"/>
  <c r="I26" i="5"/>
  <c r="H26" i="5"/>
  <c r="G26" i="5"/>
  <c r="F26" i="5"/>
  <c r="E26" i="5"/>
  <c r="D26" i="5"/>
  <c r="C26" i="5"/>
  <c r="B26" i="5"/>
  <c r="K25" i="5"/>
  <c r="J25" i="5"/>
  <c r="I25" i="5"/>
  <c r="H25" i="5"/>
  <c r="G25" i="5"/>
  <c r="F25" i="5"/>
  <c r="E25" i="5"/>
  <c r="D25" i="5"/>
  <c r="C25" i="5"/>
  <c r="B25" i="5"/>
  <c r="K24" i="5"/>
  <c r="J24" i="5"/>
  <c r="I24" i="5"/>
  <c r="H24" i="5"/>
  <c r="G24" i="5"/>
  <c r="F24" i="5"/>
  <c r="E24" i="5"/>
  <c r="D24" i="5"/>
  <c r="C24" i="5"/>
  <c r="B24" i="5"/>
  <c r="K23" i="5"/>
  <c r="J23" i="5"/>
  <c r="I23" i="5"/>
  <c r="H23" i="5"/>
  <c r="G23" i="5"/>
  <c r="F23" i="5"/>
  <c r="E23" i="5"/>
  <c r="D23" i="5"/>
  <c r="C23" i="5"/>
  <c r="B23" i="5"/>
  <c r="K22" i="5"/>
  <c r="J22" i="5"/>
  <c r="I22" i="5"/>
  <c r="H22" i="5"/>
  <c r="G22" i="5"/>
  <c r="F22" i="5"/>
  <c r="E22" i="5"/>
  <c r="D22" i="5"/>
  <c r="C22" i="5"/>
  <c r="B22" i="5"/>
  <c r="K21" i="5"/>
  <c r="J21" i="5"/>
  <c r="I21" i="5"/>
  <c r="H21" i="5"/>
  <c r="G21" i="5"/>
  <c r="F21" i="5"/>
  <c r="E21" i="5"/>
  <c r="D21" i="5"/>
  <c r="C21" i="5"/>
  <c r="B21" i="5"/>
  <c r="K20" i="5"/>
  <c r="J20" i="5"/>
  <c r="I20" i="5"/>
  <c r="H20" i="5"/>
  <c r="G20" i="5"/>
  <c r="F20" i="5"/>
  <c r="C20" i="5"/>
  <c r="D20" i="5"/>
  <c r="E20" i="5"/>
  <c r="B20" i="5"/>
  <c r="K19" i="4"/>
  <c r="K18" i="4"/>
  <c r="K17" i="4"/>
  <c r="K16" i="4"/>
  <c r="K15" i="4"/>
  <c r="K14" i="4"/>
  <c r="F19" i="4"/>
  <c r="F18" i="4"/>
  <c r="F17" i="4"/>
  <c r="F16" i="4"/>
  <c r="F15" i="4"/>
  <c r="F14" i="4"/>
  <c r="J19" i="4"/>
  <c r="I19" i="4"/>
  <c r="H19" i="4"/>
  <c r="G19" i="4"/>
  <c r="J18" i="4"/>
  <c r="I18" i="4"/>
  <c r="H18" i="4"/>
  <c r="G18" i="4"/>
  <c r="J17" i="4"/>
  <c r="I17" i="4"/>
  <c r="H17" i="4"/>
  <c r="G17" i="4"/>
  <c r="J16" i="4"/>
  <c r="I16" i="4"/>
  <c r="H16" i="4"/>
  <c r="G16" i="4"/>
  <c r="J15" i="4"/>
  <c r="I15" i="4"/>
  <c r="H15" i="4"/>
  <c r="G15" i="4"/>
  <c r="J14" i="4"/>
  <c r="I14" i="4"/>
  <c r="H14" i="4"/>
  <c r="G14" i="4"/>
  <c r="E19" i="4"/>
  <c r="D19" i="4"/>
  <c r="C19" i="4"/>
  <c r="B19" i="4"/>
  <c r="E18" i="4"/>
  <c r="D18" i="4"/>
  <c r="C18" i="4"/>
  <c r="B18" i="4"/>
  <c r="E17" i="4"/>
  <c r="D17" i="4"/>
  <c r="C17" i="4"/>
  <c r="B17" i="4"/>
  <c r="E16" i="4"/>
  <c r="D16" i="4"/>
  <c r="C16" i="4"/>
  <c r="B16" i="4"/>
  <c r="E15" i="4"/>
  <c r="D15" i="4"/>
  <c r="C15" i="4"/>
  <c r="B15" i="4"/>
  <c r="E14" i="4"/>
  <c r="D14" i="4"/>
  <c r="C14" i="4"/>
  <c r="B14" i="4"/>
  <c r="Q16" i="2"/>
  <c r="P16" i="2"/>
  <c r="O16" i="2"/>
  <c r="N16" i="2"/>
  <c r="U17" i="2"/>
  <c r="S17" i="2"/>
  <c r="V16" i="2"/>
  <c r="U16" i="2"/>
  <c r="T16" i="2"/>
  <c r="S16" i="2"/>
  <c r="V15" i="2"/>
  <c r="U15" i="2"/>
  <c r="T15" i="2"/>
  <c r="S15" i="2"/>
  <c r="V14" i="2"/>
  <c r="U14" i="2"/>
  <c r="T14" i="2"/>
  <c r="S14" i="2"/>
  <c r="V13" i="2"/>
  <c r="U13" i="2"/>
  <c r="T13" i="2"/>
  <c r="S13" i="2"/>
  <c r="V12" i="2"/>
  <c r="U12" i="2"/>
  <c r="T12" i="2"/>
  <c r="S12" i="2"/>
  <c r="V11" i="2"/>
  <c r="U11" i="2"/>
  <c r="T11" i="2"/>
  <c r="S11" i="2"/>
  <c r="V10" i="2"/>
  <c r="U10" i="2"/>
  <c r="T10" i="2"/>
  <c r="S10" i="2"/>
  <c r="V9" i="2"/>
  <c r="U9" i="2"/>
  <c r="T9" i="2"/>
  <c r="S9" i="2"/>
  <c r="V8" i="2"/>
  <c r="U8" i="2"/>
  <c r="T8" i="2"/>
  <c r="S8" i="2"/>
  <c r="V7" i="2"/>
  <c r="U7" i="2"/>
  <c r="T7" i="2"/>
  <c r="S7" i="2"/>
  <c r="V6" i="2"/>
  <c r="U6" i="2"/>
  <c r="T6" i="2"/>
  <c r="S6" i="2"/>
  <c r="V5" i="2"/>
  <c r="U5" i="2"/>
  <c r="T5" i="2"/>
  <c r="S5" i="2"/>
  <c r="Q15" i="2"/>
  <c r="P15" i="2"/>
  <c r="O15" i="2"/>
  <c r="N15" i="2"/>
  <c r="Q14" i="2"/>
  <c r="P14" i="2"/>
  <c r="O14" i="2"/>
  <c r="N14" i="2"/>
  <c r="Q13" i="2"/>
  <c r="P13" i="2"/>
  <c r="O13" i="2"/>
  <c r="N13" i="2"/>
  <c r="Q12" i="2"/>
  <c r="P12" i="2"/>
  <c r="O12" i="2"/>
  <c r="N12" i="2"/>
  <c r="Q11" i="2"/>
  <c r="P11" i="2"/>
  <c r="O11" i="2"/>
  <c r="N11" i="2"/>
  <c r="Q10" i="2"/>
  <c r="P10" i="2"/>
  <c r="O10" i="2"/>
  <c r="N10" i="2"/>
  <c r="Q9" i="2"/>
  <c r="P9" i="2"/>
  <c r="O9" i="2"/>
  <c r="N9" i="2"/>
  <c r="Q8" i="2"/>
  <c r="P8" i="2"/>
  <c r="O8" i="2"/>
  <c r="N8" i="2"/>
  <c r="Q7" i="2"/>
  <c r="P7" i="2"/>
  <c r="O7" i="2"/>
  <c r="N7" i="2"/>
  <c r="Q6" i="2"/>
  <c r="P6" i="2"/>
  <c r="O6" i="2"/>
  <c r="N6" i="2"/>
  <c r="Q5" i="2"/>
  <c r="P5" i="2"/>
  <c r="O5" i="2"/>
  <c r="N5" i="2"/>
  <c r="K15" i="3"/>
  <c r="F15" i="3"/>
  <c r="K14" i="3"/>
  <c r="F14" i="3"/>
  <c r="K13" i="3"/>
  <c r="F13" i="3"/>
  <c r="K12" i="3"/>
  <c r="F12" i="3"/>
  <c r="C14" i="1"/>
  <c r="B14" i="1"/>
  <c r="C13" i="1"/>
  <c r="B13" i="1"/>
  <c r="C12" i="1"/>
  <c r="B12" i="1"/>
  <c r="C11" i="1"/>
  <c r="B11" i="1"/>
  <c r="C10" i="1"/>
  <c r="B10" i="1"/>
  <c r="W16" i="2"/>
  <c r="R16" i="2"/>
  <c r="W15" i="2"/>
  <c r="R15" i="2"/>
  <c r="W14" i="2"/>
  <c r="R14" i="2"/>
  <c r="W13" i="2"/>
  <c r="R13" i="2"/>
  <c r="W12" i="2"/>
  <c r="R12" i="2"/>
  <c r="W11" i="2"/>
  <c r="R11" i="2"/>
  <c r="W10" i="2"/>
  <c r="R10" i="2"/>
  <c r="W9" i="2"/>
  <c r="R9" i="2"/>
  <c r="W8" i="2"/>
  <c r="R8" i="2"/>
  <c r="W7" i="2"/>
  <c r="R7" i="2"/>
  <c r="W6" i="2"/>
  <c r="R6" i="2"/>
  <c r="W5" i="2"/>
  <c r="R5" i="2"/>
  <c r="C17" i="2"/>
  <c r="O17" i="2" s="1"/>
  <c r="D17" i="2"/>
  <c r="P17" i="2" s="1"/>
  <c r="E17" i="2"/>
  <c r="Q17" i="2" s="1"/>
  <c r="F17" i="2"/>
  <c r="R17" i="2" s="1"/>
  <c r="G17" i="2"/>
  <c r="H17" i="2"/>
  <c r="T17" i="2" s="1"/>
  <c r="I17" i="2"/>
  <c r="J17" i="2"/>
  <c r="V17" i="2" s="1"/>
  <c r="K17" i="2"/>
  <c r="W17" i="2" s="1"/>
  <c r="B17" i="2"/>
  <c r="N17" i="2" s="1"/>
  <c r="F14" i="10" l="1"/>
  <c r="G3" i="10"/>
</calcChain>
</file>

<file path=xl/sharedStrings.xml><?xml version="1.0" encoding="utf-8"?>
<sst xmlns="http://schemas.openxmlformats.org/spreadsheetml/2006/main" count="585" uniqueCount="96">
  <si>
    <t>SwitchLevel</t>
  </si>
  <si>
    <t>Base</t>
  </si>
  <si>
    <t>Weighted</t>
  </si>
  <si>
    <t>Total</t>
  </si>
  <si>
    <t>Q51</t>
  </si>
  <si>
    <t>-</t>
  </si>
  <si>
    <t>Total &gt;=4</t>
  </si>
  <si>
    <t>Q3</t>
  </si>
  <si>
    <t>Metro</t>
  </si>
  <si>
    <t>Urban</t>
  </si>
  <si>
    <t>Rural</t>
  </si>
  <si>
    <t>AGE</t>
  </si>
  <si>
    <t>Group</t>
  </si>
  <si>
    <t>Weighted Value</t>
  </si>
  <si>
    <t>olumn</t>
  </si>
  <si>
    <t>South Africa</t>
  </si>
  <si>
    <t>2,326,601</t>
  </si>
  <si>
    <t>Under R4800</t>
  </si>
  <si>
    <t>675,308</t>
  </si>
  <si>
    <t>R5k - R10k</t>
  </si>
  <si>
    <t>1,106,371</t>
  </si>
  <si>
    <t>R10k - R20k</t>
  </si>
  <si>
    <t>2,579,113</t>
  </si>
  <si>
    <t>R20k - R40k</t>
  </si>
  <si>
    <t>2,855,250</t>
  </si>
  <si>
    <t>R40k - R75k</t>
  </si>
  <si>
    <t>1,960,735</t>
  </si>
  <si>
    <t>R75k - R150k</t>
  </si>
  <si>
    <t>1,380,988</t>
  </si>
  <si>
    <t>R150k - R300k</t>
  </si>
  <si>
    <t>1,070,418</t>
  </si>
  <si>
    <t>R300k - R600k</t>
  </si>
  <si>
    <t>697,264</t>
  </si>
  <si>
    <t>R600k - R1.2M</t>
  </si>
  <si>
    <t>272,519</t>
  </si>
  <si>
    <t>R1.2M - R2.5M</t>
  </si>
  <si>
    <t>81,448</t>
  </si>
  <si>
    <t>Over R2.5M</t>
  </si>
  <si>
    <t>47,537</t>
  </si>
  <si>
    <t>Hide data</t>
  </si>
  <si>
    <t>https://wazimap.co.za/profiles/country-ZA-south-africa/</t>
  </si>
  <si>
    <t>Annual</t>
  </si>
  <si>
    <t>Monthly</t>
  </si>
  <si>
    <t>Inflation</t>
  </si>
  <si>
    <t>% of Level</t>
  </si>
  <si>
    <t>% of sample</t>
  </si>
  <si>
    <t>Income</t>
  </si>
  <si>
    <t>Switch</t>
  </si>
  <si>
    <t>Current</t>
  </si>
  <si>
    <t>Ratio</t>
  </si>
  <si>
    <t>L1</t>
  </si>
  <si>
    <t>L2</t>
  </si>
  <si>
    <t>L3</t>
  </si>
  <si>
    <t>L4</t>
  </si>
  <si>
    <t>L5</t>
  </si>
  <si>
    <t>L6</t>
  </si>
  <si>
    <t>L7</t>
  </si>
  <si>
    <t>L8</t>
  </si>
  <si>
    <t>L9</t>
  </si>
  <si>
    <t>L10</t>
  </si>
  <si>
    <t>L11</t>
  </si>
  <si>
    <t>SpendBracket</t>
  </si>
  <si>
    <t>A</t>
  </si>
  <si>
    <t>B</t>
  </si>
  <si>
    <t>C</t>
  </si>
  <si>
    <t>D</t>
  </si>
  <si>
    <t>Low</t>
  </si>
  <si>
    <t>High</t>
  </si>
  <si>
    <t>Mean</t>
  </si>
  <si>
    <t>Variance</t>
  </si>
  <si>
    <t>Indicated Switching Intention</t>
  </si>
  <si>
    <t>Current Spending Behaviour</t>
  </si>
  <si>
    <t>CurrentSpend in R00s</t>
  </si>
  <si>
    <t>Average Income</t>
  </si>
  <si>
    <t>Average Spend</t>
  </si>
  <si>
    <t>Spend % Income</t>
  </si>
  <si>
    <t>Population</t>
  </si>
  <si>
    <t>TV</t>
  </si>
  <si>
    <t>Factor</t>
  </si>
  <si>
    <t>Target Market</t>
  </si>
  <si>
    <t>https://techcentral.co.za/multichoice-reports-10-sa-subscriber-growth/78426/</t>
  </si>
  <si>
    <t>R</t>
  </si>
  <si>
    <t>R2500</t>
  </si>
  <si>
    <t>R6500</t>
  </si>
  <si>
    <t>R9000</t>
  </si>
  <si>
    <t>R12500</t>
  </si>
  <si>
    <t>R17500</t>
  </si>
  <si>
    <t>R25000</t>
  </si>
  <si>
    <t>R40000</t>
  </si>
  <si>
    <t>R62500</t>
  </si>
  <si>
    <t>R87500</t>
  </si>
  <si>
    <t>R125000</t>
  </si>
  <si>
    <t>Excluded</t>
  </si>
  <si>
    <t>Income Bracket</t>
  </si>
  <si>
    <t>Bracket</t>
  </si>
  <si>
    <t>Potential Market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</si>
</sst>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&quot;R&quot;\ #,##0;[Red]&quot;R&quot;\ \-#,##0"/>
    <numFmt numFmtId="165" formatCode="_ * #,##0.00_ ;_ * \-#,##0.00_ ;_ * &quot;-&quot;??_ ;_ @_ "/>
    <numFmt numFmtId="166" formatCode="#.0#############E+###"/>
    <numFmt numFmtId="167" formatCode="0.0%"/>
    <numFmt numFmtId="168" formatCode="_ * #,##0.0_ ;_ * \-#,##0.0_ ;_ * &quot;-&quot;??_ ;_ @_ "/>
    <numFmt numFmtId="169" formatCode="_ * #,##0_ ;_ * \-#,##0_ ;_ * &quot;-&quot;??_ ;_ @_ "/>
    <numFmt numFmtId="170" formatCode="###0"/>
  </numFmts>
  <fonts count="14">
    <font>
      <sz val="10"/>
      <name val="Arial"/>
    </font>
    <font>
      <sz val="10"/>
      <name val="Arial"/>
      <family val="2"/>
    </font>
    <font>
      <b/>
      <sz val="8"/>
      <color indexed="63"/>
      <name val="Tahoma"/>
      <family val="2"/>
    </font>
    <font>
      <sz val="8"/>
      <color indexed="63"/>
      <name val="Tahoma"/>
      <family val="2"/>
    </font>
    <font>
      <b/>
      <sz val="8"/>
      <color indexed="8"/>
      <name val="Tahoma"/>
      <family val="2"/>
    </font>
    <font>
      <sz val="10"/>
      <name val="Arial"/>
      <family val="2"/>
    </font>
    <font>
      <b/>
      <sz val="8"/>
      <color rgb="FF222222"/>
      <name val="Lato"/>
      <family val="2"/>
    </font>
    <font>
      <sz val="8"/>
      <color rgb="FF222222"/>
      <name val="Lato"/>
      <family val="2"/>
    </font>
    <font>
      <sz val="7.5"/>
      <color rgb="FF02AEAB"/>
      <name val="Lato"/>
      <family val="2"/>
    </font>
    <font>
      <b/>
      <u/>
      <sz val="10"/>
      <name val="Arial"/>
      <family val="2"/>
    </font>
    <font>
      <b/>
      <sz val="10"/>
      <color indexed="8"/>
      <name val="Tahoma"/>
      <family val="2"/>
    </font>
    <font>
      <b/>
      <sz val="10"/>
      <color indexed="63"/>
      <name val="Tahoma"/>
      <family val="2"/>
    </font>
    <font>
      <sz val="8"/>
      <color theme="0" tint="-0.249977111117893"/>
      <name val="Tahoma"/>
      <family val="2"/>
    </font>
    <font>
      <sz val="10"/>
      <color theme="0" tint="-0.249977111117893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FF1E9"/>
        <bgColor indexed="64"/>
      </patternFill>
    </fill>
  </fills>
  <borders count="78">
    <border>
      <left/>
      <right/>
      <top/>
      <bottom/>
      <diagonal/>
    </border>
    <border>
      <left style="thin">
        <color indexed="42"/>
      </left>
      <right style="medium">
        <color indexed="42"/>
      </right>
      <top style="medium">
        <color indexed="42"/>
      </top>
      <bottom style="thin">
        <color indexed="42"/>
      </bottom>
      <diagonal/>
    </border>
    <border>
      <left style="thin">
        <color indexed="42"/>
      </left>
      <right style="thin">
        <color indexed="42"/>
      </right>
      <top style="thin">
        <color indexed="42"/>
      </top>
      <bottom style="thin">
        <color indexed="42"/>
      </bottom>
      <diagonal/>
    </border>
    <border>
      <left style="medium">
        <color indexed="42"/>
      </left>
      <right style="thin">
        <color indexed="42"/>
      </right>
      <top style="thin">
        <color indexed="42"/>
      </top>
      <bottom style="thin">
        <color indexed="42"/>
      </bottom>
      <diagonal/>
    </border>
    <border>
      <left style="thin">
        <color indexed="42"/>
      </left>
      <right style="thin">
        <color indexed="42"/>
      </right>
      <top style="thin">
        <color indexed="42"/>
      </top>
      <bottom/>
      <diagonal/>
    </border>
    <border>
      <left style="thin">
        <color indexed="42"/>
      </left>
      <right style="thin">
        <color indexed="42"/>
      </right>
      <top/>
      <bottom/>
      <diagonal/>
    </border>
    <border>
      <left style="thin">
        <color indexed="42"/>
      </left>
      <right style="thin">
        <color indexed="42"/>
      </right>
      <top/>
      <bottom style="thin">
        <color indexed="42"/>
      </bottom>
      <diagonal/>
    </border>
    <border>
      <left style="thin">
        <color indexed="42"/>
      </left>
      <right style="thin">
        <color indexed="42"/>
      </right>
      <top style="medium">
        <color indexed="42"/>
      </top>
      <bottom style="thin">
        <color indexed="42"/>
      </bottom>
      <diagonal/>
    </border>
    <border>
      <left style="medium">
        <color indexed="42"/>
      </left>
      <right style="thin">
        <color indexed="42"/>
      </right>
      <top style="thin">
        <color indexed="42"/>
      </top>
      <bottom style="medium">
        <color indexed="42"/>
      </bottom>
      <diagonal/>
    </border>
    <border>
      <left style="thin">
        <color indexed="42"/>
      </left>
      <right/>
      <top style="thin">
        <color indexed="42"/>
      </top>
      <bottom style="thin">
        <color indexed="42"/>
      </bottom>
      <diagonal/>
    </border>
    <border>
      <left/>
      <right style="thin">
        <color indexed="42"/>
      </right>
      <top style="thin">
        <color indexed="42"/>
      </top>
      <bottom style="thin">
        <color indexed="42"/>
      </bottom>
      <diagonal/>
    </border>
    <border>
      <left style="thick">
        <color rgb="FFF7F8F3"/>
      </left>
      <right/>
      <top/>
      <bottom/>
      <diagonal/>
    </border>
    <border>
      <left/>
      <right style="medium">
        <color theme="1"/>
      </right>
      <top style="medium">
        <color theme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theme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theme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theme="1"/>
      </right>
      <top style="thin">
        <color auto="1"/>
      </top>
      <bottom style="medium">
        <color theme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/>
      <right/>
      <top style="medium">
        <color theme="1"/>
      </top>
      <bottom/>
      <diagonal/>
    </border>
    <border>
      <left/>
      <right style="thin">
        <color auto="1"/>
      </right>
      <top style="thin">
        <color auto="1"/>
      </top>
      <bottom style="medium">
        <color theme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 style="thin">
        <color theme="1"/>
      </bottom>
      <diagonal/>
    </border>
    <border>
      <left style="medium">
        <color theme="1"/>
      </left>
      <right/>
      <top style="thin">
        <color theme="1"/>
      </top>
      <bottom style="thin">
        <color theme="1"/>
      </bottom>
      <diagonal/>
    </border>
    <border>
      <left style="medium">
        <color theme="1"/>
      </left>
      <right/>
      <top style="thin">
        <color theme="1"/>
      </top>
      <bottom style="medium">
        <color theme="1"/>
      </bottom>
      <diagonal/>
    </border>
    <border>
      <left/>
      <right style="thin">
        <color theme="1"/>
      </right>
      <top style="medium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medium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medium">
        <color theme="1"/>
      </right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82">
    <xf numFmtId="0" fontId="0" fillId="0" borderId="0" xfId="0"/>
    <xf numFmtId="49" fontId="2" fillId="2" borderId="1" xfId="0" applyNumberFormat="1" applyFont="1" applyFill="1" applyBorder="1"/>
    <xf numFmtId="49" fontId="3" fillId="3" borderId="2" xfId="0" applyNumberFormat="1" applyFont="1" applyFill="1" applyBorder="1"/>
    <xf numFmtId="0" fontId="3" fillId="3" borderId="2" xfId="0" applyFont="1" applyFill="1" applyBorder="1"/>
    <xf numFmtId="3" fontId="3" fillId="3" borderId="2" xfId="0" applyNumberFormat="1" applyFont="1" applyFill="1" applyBorder="1"/>
    <xf numFmtId="166" fontId="4" fillId="2" borderId="2" xfId="0" applyNumberFormat="1" applyFont="1" applyFill="1" applyBorder="1"/>
    <xf numFmtId="3" fontId="4" fillId="2" borderId="2" xfId="0" applyNumberFormat="1" applyFont="1" applyFill="1" applyBorder="1"/>
    <xf numFmtId="49" fontId="2" fillId="2" borderId="3" xfId="0" applyNumberFormat="1" applyFont="1" applyFill="1" applyBorder="1"/>
    <xf numFmtId="0" fontId="3" fillId="3" borderId="4" xfId="0" applyFont="1" applyFill="1" applyBorder="1"/>
    <xf numFmtId="166" fontId="4" fillId="2" borderId="5" xfId="0" applyNumberFormat="1" applyFont="1" applyFill="1" applyBorder="1"/>
    <xf numFmtId="3" fontId="3" fillId="3" borderId="6" xfId="0" applyNumberFormat="1" applyFont="1" applyFill="1" applyBorder="1"/>
    <xf numFmtId="3" fontId="4" fillId="2" borderId="6" xfId="0" applyNumberFormat="1" applyFont="1" applyFill="1" applyBorder="1"/>
    <xf numFmtId="9" fontId="3" fillId="3" borderId="2" xfId="2" applyFont="1" applyFill="1" applyBorder="1"/>
    <xf numFmtId="9" fontId="4" fillId="2" borderId="2" xfId="2" applyFont="1" applyFill="1" applyBorder="1"/>
    <xf numFmtId="165" fontId="3" fillId="3" borderId="2" xfId="1" applyFont="1" applyFill="1" applyBorder="1"/>
    <xf numFmtId="167" fontId="3" fillId="3" borderId="2" xfId="2" applyNumberFormat="1" applyFont="1" applyFill="1" applyBorder="1"/>
    <xf numFmtId="9" fontId="3" fillId="3" borderId="2" xfId="2" applyNumberFormat="1" applyFont="1" applyFill="1" applyBorder="1"/>
    <xf numFmtId="0" fontId="0" fillId="0" borderId="0" xfId="0" applyAlignment="1">
      <alignment horizontal="right"/>
    </xf>
    <xf numFmtId="168" fontId="3" fillId="3" borderId="2" xfId="1" applyNumberFormat="1" applyFont="1" applyFill="1" applyBorder="1"/>
    <xf numFmtId="169" fontId="3" fillId="3" borderId="2" xfId="1" applyNumberFormat="1" applyFont="1" applyFill="1" applyBorder="1"/>
    <xf numFmtId="169" fontId="4" fillId="2" borderId="2" xfId="1" applyNumberFormat="1" applyFont="1" applyFill="1" applyBorder="1"/>
    <xf numFmtId="49" fontId="2" fillId="2" borderId="7" xfId="0" applyNumberFormat="1" applyFont="1" applyFill="1" applyBorder="1"/>
    <xf numFmtId="49" fontId="2" fillId="2" borderId="8" xfId="0" applyNumberFormat="1" applyFont="1" applyFill="1" applyBorder="1"/>
    <xf numFmtId="0" fontId="3" fillId="3" borderId="9" xfId="0" applyFont="1" applyFill="1" applyBorder="1"/>
    <xf numFmtId="0" fontId="3" fillId="3" borderId="10" xfId="0" applyFont="1" applyFill="1" applyBorder="1"/>
    <xf numFmtId="170" fontId="3" fillId="3" borderId="2" xfId="0" applyNumberFormat="1" applyFont="1" applyFill="1" applyBorder="1"/>
    <xf numFmtId="170" fontId="4" fillId="2" borderId="2" xfId="0" applyNumberFormat="1" applyFont="1" applyFill="1" applyBorder="1"/>
    <xf numFmtId="166" fontId="4" fillId="2" borderId="9" xfId="0" applyNumberFormat="1" applyFont="1" applyFill="1" applyBorder="1"/>
    <xf numFmtId="166" fontId="4" fillId="2" borderId="10" xfId="0" applyNumberFormat="1" applyFont="1" applyFill="1" applyBorder="1"/>
    <xf numFmtId="170" fontId="3" fillId="4" borderId="2" xfId="0" applyNumberFormat="1" applyFont="1" applyFill="1" applyBorder="1"/>
    <xf numFmtId="165" fontId="3" fillId="3" borderId="0" xfId="1" applyFont="1" applyFill="1" applyBorder="1"/>
    <xf numFmtId="0" fontId="5" fillId="0" borderId="0" xfId="0" applyFont="1"/>
    <xf numFmtId="0" fontId="2" fillId="3" borderId="0" xfId="0" applyFont="1" applyFill="1" applyBorder="1"/>
    <xf numFmtId="9" fontId="0" fillId="0" borderId="0" xfId="2" applyFont="1"/>
    <xf numFmtId="0" fontId="6" fillId="5" borderId="11" xfId="0" applyFont="1" applyFill="1" applyBorder="1" applyAlignment="1">
      <alignment horizontal="left"/>
    </xf>
    <xf numFmtId="164" fontId="6" fillId="0" borderId="0" xfId="0" applyNumberFormat="1" applyFont="1" applyAlignment="1">
      <alignment horizontal="left" vertical="top"/>
    </xf>
    <xf numFmtId="0" fontId="7" fillId="0" borderId="0" xfId="0" applyFont="1" applyAlignment="1">
      <alignment horizontal="right" vertical="top" wrapText="1"/>
    </xf>
    <xf numFmtId="0" fontId="6" fillId="0" borderId="0" xfId="0" applyFont="1" applyAlignment="1">
      <alignment horizontal="left" vertical="top"/>
    </xf>
    <xf numFmtId="0" fontId="8" fillId="0" borderId="0" xfId="0" applyFont="1"/>
    <xf numFmtId="167" fontId="7" fillId="0" borderId="0" xfId="0" applyNumberFormat="1" applyFont="1" applyAlignment="1">
      <alignment horizontal="right" vertical="top" wrapText="1"/>
    </xf>
    <xf numFmtId="167" fontId="0" fillId="0" borderId="0" xfId="0" applyNumberFormat="1"/>
    <xf numFmtId="169" fontId="0" fillId="0" borderId="0" xfId="1" applyNumberFormat="1" applyFont="1"/>
    <xf numFmtId="0" fontId="5" fillId="0" borderId="0" xfId="0" applyFont="1" applyAlignment="1">
      <alignment horizontal="right"/>
    </xf>
    <xf numFmtId="0" fontId="0" fillId="0" borderId="0" xfId="0" applyAlignment="1">
      <alignment horizontal="left"/>
    </xf>
    <xf numFmtId="167" fontId="0" fillId="0" borderId="0" xfId="2" applyNumberFormat="1" applyFont="1"/>
    <xf numFmtId="166" fontId="3" fillId="3" borderId="4" xfId="0" applyNumberFormat="1" applyFont="1" applyFill="1" applyBorder="1"/>
    <xf numFmtId="10" fontId="0" fillId="0" borderId="0" xfId="2" applyNumberFormat="1" applyFont="1"/>
    <xf numFmtId="0" fontId="9" fillId="0" borderId="0" xfId="0" applyFont="1"/>
    <xf numFmtId="3" fontId="3" fillId="3" borderId="13" xfId="0" applyNumberFormat="1" applyFont="1" applyFill="1" applyBorder="1" applyAlignment="1">
      <alignment horizontal="right"/>
    </xf>
    <xf numFmtId="3" fontId="4" fillId="2" borderId="13" xfId="0" applyNumberFormat="1" applyFont="1" applyFill="1" applyBorder="1" applyAlignment="1">
      <alignment horizontal="right"/>
    </xf>
    <xf numFmtId="9" fontId="3" fillId="3" borderId="13" xfId="2" applyNumberFormat="1" applyFont="1" applyFill="1" applyBorder="1" applyAlignment="1">
      <alignment horizontal="right"/>
    </xf>
    <xf numFmtId="9" fontId="4" fillId="2" borderId="14" xfId="2" applyNumberFormat="1" applyFont="1" applyFill="1" applyBorder="1" applyAlignment="1">
      <alignment horizontal="right"/>
    </xf>
    <xf numFmtId="49" fontId="3" fillId="3" borderId="15" xfId="0" applyNumberFormat="1" applyFont="1" applyFill="1" applyBorder="1" applyAlignment="1">
      <alignment horizontal="right"/>
    </xf>
    <xf numFmtId="3" fontId="3" fillId="3" borderId="16" xfId="0" applyNumberFormat="1" applyFont="1" applyFill="1" applyBorder="1" applyAlignment="1">
      <alignment horizontal="right"/>
    </xf>
    <xf numFmtId="3" fontId="4" fillId="2" borderId="16" xfId="0" applyNumberFormat="1" applyFont="1" applyFill="1" applyBorder="1" applyAlignment="1">
      <alignment horizontal="right"/>
    </xf>
    <xf numFmtId="9" fontId="3" fillId="3" borderId="16" xfId="2" applyNumberFormat="1" applyFont="1" applyFill="1" applyBorder="1" applyAlignment="1">
      <alignment horizontal="right"/>
    </xf>
    <xf numFmtId="9" fontId="4" fillId="2" borderId="17" xfId="2" applyNumberFormat="1" applyFont="1" applyFill="1" applyBorder="1" applyAlignment="1">
      <alignment horizontal="right"/>
    </xf>
    <xf numFmtId="49" fontId="3" fillId="3" borderId="18" xfId="0" applyNumberFormat="1" applyFont="1" applyFill="1" applyBorder="1" applyAlignment="1">
      <alignment horizontal="right"/>
    </xf>
    <xf numFmtId="3" fontId="3" fillId="3" borderId="19" xfId="0" applyNumberFormat="1" applyFont="1" applyFill="1" applyBorder="1" applyAlignment="1">
      <alignment horizontal="right"/>
    </xf>
    <xf numFmtId="3" fontId="4" fillId="2" borderId="19" xfId="0" applyNumberFormat="1" applyFont="1" applyFill="1" applyBorder="1" applyAlignment="1">
      <alignment horizontal="right"/>
    </xf>
    <xf numFmtId="9" fontId="3" fillId="3" borderId="19" xfId="2" applyNumberFormat="1" applyFont="1" applyFill="1" applyBorder="1" applyAlignment="1">
      <alignment horizontal="right"/>
    </xf>
    <xf numFmtId="9" fontId="4" fillId="2" borderId="20" xfId="2" applyNumberFormat="1" applyFont="1" applyFill="1" applyBorder="1" applyAlignment="1">
      <alignment horizontal="right"/>
    </xf>
    <xf numFmtId="49" fontId="3" fillId="3" borderId="21" xfId="0" applyNumberFormat="1" applyFont="1" applyFill="1" applyBorder="1" applyAlignment="1">
      <alignment horizontal="right"/>
    </xf>
    <xf numFmtId="49" fontId="3" fillId="3" borderId="22" xfId="0" applyNumberFormat="1" applyFont="1" applyFill="1" applyBorder="1" applyAlignment="1">
      <alignment horizontal="right"/>
    </xf>
    <xf numFmtId="169" fontId="3" fillId="3" borderId="4" xfId="1" applyNumberFormat="1" applyFont="1" applyFill="1" applyBorder="1"/>
    <xf numFmtId="169" fontId="4" fillId="2" borderId="5" xfId="1" applyNumberFormat="1" applyFont="1" applyFill="1" applyBorder="1"/>
    <xf numFmtId="169" fontId="3" fillId="3" borderId="6" xfId="1" applyNumberFormat="1" applyFont="1" applyFill="1" applyBorder="1"/>
    <xf numFmtId="169" fontId="4" fillId="2" borderId="6" xfId="1" applyNumberFormat="1" applyFont="1" applyFill="1" applyBorder="1"/>
    <xf numFmtId="9" fontId="4" fillId="2" borderId="26" xfId="2" applyNumberFormat="1" applyFont="1" applyFill="1" applyBorder="1" applyAlignment="1">
      <alignment horizontal="right"/>
    </xf>
    <xf numFmtId="0" fontId="0" fillId="0" borderId="27" xfId="0" applyBorder="1" applyAlignment="1">
      <alignment horizontal="left"/>
    </xf>
    <xf numFmtId="49" fontId="2" fillId="2" borderId="28" xfId="0" applyNumberFormat="1" applyFont="1" applyFill="1" applyBorder="1" applyAlignment="1">
      <alignment horizontal="left"/>
    </xf>
    <xf numFmtId="0" fontId="3" fillId="3" borderId="29" xfId="0" applyFont="1" applyFill="1" applyBorder="1" applyAlignment="1">
      <alignment horizontal="left"/>
    </xf>
    <xf numFmtId="166" fontId="4" fillId="2" borderId="29" xfId="0" applyNumberFormat="1" applyFont="1" applyFill="1" applyBorder="1" applyAlignment="1">
      <alignment horizontal="left"/>
    </xf>
    <xf numFmtId="0" fontId="0" fillId="0" borderId="29" xfId="0" applyBorder="1" applyAlignment="1">
      <alignment horizontal="left"/>
    </xf>
    <xf numFmtId="49" fontId="2" fillId="2" borderId="29" xfId="0" applyNumberFormat="1" applyFont="1" applyFill="1" applyBorder="1" applyAlignment="1">
      <alignment horizontal="left"/>
    </xf>
    <xf numFmtId="166" fontId="4" fillId="2" borderId="30" xfId="0" applyNumberFormat="1" applyFont="1" applyFill="1" applyBorder="1" applyAlignment="1">
      <alignment horizontal="left"/>
    </xf>
    <xf numFmtId="169" fontId="3" fillId="3" borderId="2" xfId="0" applyNumberFormat="1" applyFont="1" applyFill="1" applyBorder="1"/>
    <xf numFmtId="166" fontId="4" fillId="2" borderId="0" xfId="0" applyNumberFormat="1" applyFont="1" applyFill="1" applyBorder="1"/>
    <xf numFmtId="169" fontId="3" fillId="3" borderId="0" xfId="1" applyNumberFormat="1" applyFont="1" applyFill="1" applyBorder="1"/>
    <xf numFmtId="165" fontId="3" fillId="3" borderId="0" xfId="1" applyNumberFormat="1" applyFont="1" applyFill="1" applyBorder="1"/>
    <xf numFmtId="166" fontId="10" fillId="2" borderId="0" xfId="0" applyNumberFormat="1" applyFont="1" applyFill="1" applyBorder="1"/>
    <xf numFmtId="167" fontId="11" fillId="3" borderId="0" xfId="2" applyNumberFormat="1" applyFont="1" applyFill="1" applyBorder="1"/>
    <xf numFmtId="169" fontId="12" fillId="3" borderId="0" xfId="1" applyNumberFormat="1" applyFont="1" applyFill="1" applyBorder="1"/>
    <xf numFmtId="169" fontId="13" fillId="0" borderId="0" xfId="0" applyNumberFormat="1" applyFont="1"/>
    <xf numFmtId="169" fontId="0" fillId="0" borderId="0" xfId="0" applyNumberFormat="1"/>
    <xf numFmtId="0" fontId="13" fillId="0" borderId="0" xfId="0" applyFont="1"/>
    <xf numFmtId="169" fontId="0" fillId="0" borderId="0" xfId="1" applyNumberFormat="1" applyFont="1" applyAlignment="1">
      <alignment horizontal="right"/>
    </xf>
    <xf numFmtId="167" fontId="0" fillId="0" borderId="0" xfId="2" applyNumberFormat="1" applyFont="1" applyAlignment="1">
      <alignment horizontal="right"/>
    </xf>
    <xf numFmtId="9" fontId="0" fillId="0" borderId="0" xfId="2" applyFont="1" applyAlignment="1">
      <alignment horizontal="right"/>
    </xf>
    <xf numFmtId="10" fontId="0" fillId="0" borderId="0" xfId="0" applyNumberFormat="1" applyAlignment="1">
      <alignment horizontal="right"/>
    </xf>
    <xf numFmtId="169" fontId="0" fillId="4" borderId="0" xfId="1" applyNumberFormat="1" applyFont="1" applyFill="1" applyAlignment="1">
      <alignment horizontal="right"/>
    </xf>
    <xf numFmtId="0" fontId="5" fillId="0" borderId="0" xfId="0" applyFont="1" applyFill="1" applyBorder="1" applyAlignment="1">
      <alignment horizontal="right"/>
    </xf>
    <xf numFmtId="0" fontId="1" fillId="0" borderId="0" xfId="0" applyFont="1"/>
    <xf numFmtId="49" fontId="0" fillId="0" borderId="0" xfId="0" applyNumberFormat="1"/>
    <xf numFmtId="49" fontId="3" fillId="3" borderId="2" xfId="1" applyNumberFormat="1" applyFont="1" applyFill="1" applyBorder="1"/>
    <xf numFmtId="0" fontId="1" fillId="0" borderId="34" xfId="0" applyFont="1" applyBorder="1"/>
    <xf numFmtId="0" fontId="0" fillId="0" borderId="13" xfId="0" applyBorder="1"/>
    <xf numFmtId="0" fontId="1" fillId="0" borderId="36" xfId="0" applyFont="1" applyBorder="1"/>
    <xf numFmtId="0" fontId="1" fillId="0" borderId="38" xfId="0" applyFont="1" applyBorder="1" applyAlignment="1">
      <alignment vertical="center" wrapText="1"/>
    </xf>
    <xf numFmtId="0" fontId="1" fillId="0" borderId="41" xfId="0" applyFont="1" applyBorder="1"/>
    <xf numFmtId="0" fontId="0" fillId="0" borderId="22" xfId="0" applyBorder="1"/>
    <xf numFmtId="0" fontId="1" fillId="0" borderId="43" xfId="0" applyFont="1" applyBorder="1"/>
    <xf numFmtId="0" fontId="1" fillId="0" borderId="46" xfId="0" applyFont="1" applyBorder="1"/>
    <xf numFmtId="0" fontId="1" fillId="0" borderId="31" xfId="0" applyFont="1" applyBorder="1"/>
    <xf numFmtId="0" fontId="1" fillId="0" borderId="39" xfId="0" applyFont="1" applyBorder="1" applyAlignment="1">
      <alignment horizontal="right" vertical="center" wrapText="1"/>
    </xf>
    <xf numFmtId="0" fontId="1" fillId="0" borderId="49" xfId="0" applyFont="1" applyBorder="1" applyAlignment="1">
      <alignment horizontal="right" vertical="center" wrapText="1"/>
    </xf>
    <xf numFmtId="169" fontId="0" fillId="0" borderId="50" xfId="1" applyNumberFormat="1" applyFont="1" applyBorder="1"/>
    <xf numFmtId="169" fontId="0" fillId="0" borderId="51" xfId="1" applyNumberFormat="1" applyFont="1" applyBorder="1"/>
    <xf numFmtId="169" fontId="0" fillId="0" borderId="52" xfId="1" applyNumberFormat="1" applyFont="1" applyBorder="1"/>
    <xf numFmtId="169" fontId="0" fillId="0" borderId="53" xfId="1" applyNumberFormat="1" applyFont="1" applyBorder="1"/>
    <xf numFmtId="169" fontId="0" fillId="0" borderId="54" xfId="1" applyNumberFormat="1" applyFont="1" applyBorder="1"/>
    <xf numFmtId="169" fontId="0" fillId="0" borderId="55" xfId="1" applyNumberFormat="1" applyFont="1" applyBorder="1"/>
    <xf numFmtId="167" fontId="0" fillId="0" borderId="34" xfId="2" applyNumberFormat="1" applyFont="1" applyBorder="1"/>
    <xf numFmtId="0" fontId="0" fillId="0" borderId="35" xfId="0" applyBorder="1"/>
    <xf numFmtId="167" fontId="0" fillId="0" borderId="37" xfId="0" applyNumberFormat="1" applyBorder="1"/>
    <xf numFmtId="0" fontId="1" fillId="0" borderId="38" xfId="0" applyFont="1" applyBorder="1" applyAlignment="1">
      <alignment horizontal="right" vertical="center" wrapText="1"/>
    </xf>
    <xf numFmtId="0" fontId="1" fillId="0" borderId="40" xfId="0" applyFont="1" applyFill="1" applyBorder="1" applyAlignment="1">
      <alignment horizontal="right" vertical="center" wrapText="1"/>
    </xf>
    <xf numFmtId="167" fontId="0" fillId="0" borderId="41" xfId="2" applyNumberFormat="1" applyFont="1" applyBorder="1"/>
    <xf numFmtId="167" fontId="0" fillId="0" borderId="42" xfId="0" applyNumberFormat="1" applyBorder="1"/>
    <xf numFmtId="167" fontId="0" fillId="0" borderId="31" xfId="2" applyNumberFormat="1" applyFont="1" applyBorder="1"/>
    <xf numFmtId="0" fontId="0" fillId="0" borderId="33" xfId="0" applyBorder="1"/>
    <xf numFmtId="167" fontId="0" fillId="0" borderId="36" xfId="2" applyNumberFormat="1" applyFont="1" applyBorder="1"/>
    <xf numFmtId="9" fontId="0" fillId="0" borderId="14" xfId="2" applyFont="1" applyBorder="1"/>
    <xf numFmtId="167" fontId="0" fillId="0" borderId="46" xfId="2" applyNumberFormat="1" applyFont="1" applyBorder="1"/>
    <xf numFmtId="167" fontId="0" fillId="0" borderId="47" xfId="0" applyNumberFormat="1" applyBorder="1"/>
    <xf numFmtId="9" fontId="0" fillId="0" borderId="48" xfId="2" applyFont="1" applyBorder="1"/>
    <xf numFmtId="167" fontId="0" fillId="0" borderId="56" xfId="0" applyNumberFormat="1" applyBorder="1"/>
    <xf numFmtId="167" fontId="0" fillId="0" borderId="57" xfId="0" applyNumberFormat="1" applyBorder="1"/>
    <xf numFmtId="167" fontId="0" fillId="0" borderId="58" xfId="0" applyNumberFormat="1" applyBorder="1"/>
    <xf numFmtId="167" fontId="0" fillId="0" borderId="32" xfId="0" applyNumberFormat="1" applyBorder="1"/>
    <xf numFmtId="0" fontId="0" fillId="0" borderId="42" xfId="0" applyBorder="1"/>
    <xf numFmtId="167" fontId="0" fillId="0" borderId="43" xfId="2" applyNumberFormat="1" applyFont="1" applyBorder="1"/>
    <xf numFmtId="0" fontId="1" fillId="0" borderId="44" xfId="0" applyFont="1" applyBorder="1"/>
    <xf numFmtId="9" fontId="0" fillId="0" borderId="45" xfId="2" applyFont="1" applyBorder="1"/>
    <xf numFmtId="0" fontId="3" fillId="3" borderId="63" xfId="0" applyFont="1" applyFill="1" applyBorder="1"/>
    <xf numFmtId="166" fontId="4" fillId="2" borderId="64" xfId="0" applyNumberFormat="1" applyFont="1" applyFill="1" applyBorder="1"/>
    <xf numFmtId="3" fontId="3" fillId="3" borderId="63" xfId="0" applyNumberFormat="1" applyFont="1" applyFill="1" applyBorder="1"/>
    <xf numFmtId="3" fontId="4" fillId="2" borderId="64" xfId="0" applyNumberFormat="1" applyFont="1" applyFill="1" applyBorder="1"/>
    <xf numFmtId="0" fontId="3" fillId="3" borderId="62" xfId="0" applyFont="1" applyFill="1" applyBorder="1"/>
    <xf numFmtId="9" fontId="3" fillId="3" borderId="63" xfId="2" applyFont="1" applyFill="1" applyBorder="1"/>
    <xf numFmtId="9" fontId="4" fillId="2" borderId="63" xfId="2" applyFont="1" applyFill="1" applyBorder="1"/>
    <xf numFmtId="9" fontId="4" fillId="2" borderId="64" xfId="2" applyFont="1" applyFill="1" applyBorder="1"/>
    <xf numFmtId="0" fontId="0" fillId="0" borderId="62" xfId="0" applyBorder="1"/>
    <xf numFmtId="0" fontId="0" fillId="0" borderId="63" xfId="0" applyBorder="1"/>
    <xf numFmtId="0" fontId="0" fillId="0" borderId="64" xfId="0" applyBorder="1"/>
    <xf numFmtId="169" fontId="3" fillId="3" borderId="63" xfId="1" applyNumberFormat="1" applyFont="1" applyFill="1" applyBorder="1"/>
    <xf numFmtId="169" fontId="4" fillId="2" borderId="64" xfId="1" applyNumberFormat="1" applyFont="1" applyFill="1" applyBorder="1"/>
    <xf numFmtId="9" fontId="4" fillId="2" borderId="66" xfId="2" applyFont="1" applyFill="1" applyBorder="1"/>
    <xf numFmtId="9" fontId="4" fillId="2" borderId="67" xfId="2" applyFont="1" applyFill="1" applyBorder="1"/>
    <xf numFmtId="49" fontId="2" fillId="2" borderId="68" xfId="0" applyNumberFormat="1" applyFont="1" applyFill="1" applyBorder="1"/>
    <xf numFmtId="49" fontId="2" fillId="2" borderId="69" xfId="0" applyNumberFormat="1" applyFont="1" applyFill="1" applyBorder="1"/>
    <xf numFmtId="0" fontId="3" fillId="3" borderId="69" xfId="0" applyFont="1" applyFill="1" applyBorder="1"/>
    <xf numFmtId="166" fontId="4" fillId="2" borderId="69" xfId="0" applyNumberFormat="1" applyFont="1" applyFill="1" applyBorder="1"/>
    <xf numFmtId="166" fontId="4" fillId="2" borderId="70" xfId="0" applyNumberFormat="1" applyFont="1" applyFill="1" applyBorder="1"/>
    <xf numFmtId="0" fontId="3" fillId="3" borderId="72" xfId="0" applyFont="1" applyFill="1" applyBorder="1"/>
    <xf numFmtId="3" fontId="3" fillId="3" borderId="72" xfId="0" applyNumberFormat="1" applyFont="1" applyFill="1" applyBorder="1"/>
    <xf numFmtId="9" fontId="3" fillId="3" borderId="72" xfId="2" applyFont="1" applyFill="1" applyBorder="1"/>
    <xf numFmtId="9" fontId="4" fillId="2" borderId="72" xfId="2" applyFont="1" applyFill="1" applyBorder="1"/>
    <xf numFmtId="0" fontId="0" fillId="0" borderId="72" xfId="0" applyBorder="1"/>
    <xf numFmtId="169" fontId="3" fillId="3" borderId="72" xfId="1" applyNumberFormat="1" applyFont="1" applyFill="1" applyBorder="1"/>
    <xf numFmtId="9" fontId="4" fillId="2" borderId="73" xfId="2" applyFont="1" applyFill="1" applyBorder="1"/>
    <xf numFmtId="3" fontId="3" fillId="3" borderId="62" xfId="0" applyNumberFormat="1" applyFont="1" applyFill="1" applyBorder="1"/>
    <xf numFmtId="9" fontId="3" fillId="3" borderId="62" xfId="2" applyFont="1" applyFill="1" applyBorder="1"/>
    <xf numFmtId="9" fontId="4" fillId="2" borderId="62" xfId="2" applyFont="1" applyFill="1" applyBorder="1"/>
    <xf numFmtId="169" fontId="3" fillId="3" borderId="62" xfId="1" applyNumberFormat="1" applyFont="1" applyFill="1" applyBorder="1"/>
    <xf numFmtId="9" fontId="4" fillId="2" borderId="65" xfId="2" applyFont="1" applyFill="1" applyBorder="1"/>
    <xf numFmtId="0" fontId="0" fillId="0" borderId="74" xfId="0" applyBorder="1"/>
    <xf numFmtId="0" fontId="0" fillId="0" borderId="75" xfId="0" applyBorder="1"/>
    <xf numFmtId="0" fontId="0" fillId="0" borderId="76" xfId="0" applyBorder="1"/>
    <xf numFmtId="0" fontId="0" fillId="0" borderId="77" xfId="0" applyBorder="1"/>
    <xf numFmtId="0" fontId="0" fillId="0" borderId="25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5" fillId="0" borderId="23" xfId="0" applyFont="1" applyBorder="1" applyAlignment="1">
      <alignment horizontal="center"/>
    </xf>
    <xf numFmtId="49" fontId="3" fillId="3" borderId="59" xfId="0" applyNumberFormat="1" applyFont="1" applyFill="1" applyBorder="1" applyAlignment="1">
      <alignment horizontal="center"/>
    </xf>
    <xf numFmtId="49" fontId="3" fillId="3" borderId="60" xfId="0" applyNumberFormat="1" applyFont="1" applyFill="1" applyBorder="1" applyAlignment="1">
      <alignment horizontal="center"/>
    </xf>
    <xf numFmtId="49" fontId="3" fillId="3" borderId="61" xfId="0" applyNumberFormat="1" applyFont="1" applyFill="1" applyBorder="1" applyAlignment="1">
      <alignment horizontal="center"/>
    </xf>
    <xf numFmtId="49" fontId="3" fillId="3" borderId="71" xfId="0" applyNumberFormat="1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6" fillId="5" borderId="11" xfId="0" applyFont="1" applyFill="1" applyBorder="1" applyAlignment="1">
      <alignment horizontal="left"/>
    </xf>
    <xf numFmtId="0" fontId="6" fillId="5" borderId="0" xfId="0" applyFont="1" applyFill="1" applyBorder="1" applyAlignment="1">
      <alignment horizontal="left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5F5F5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FFFFFF"/>
      <rgbColor rgb="00DCDCD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Spend!$A$40</c:f>
              <c:strCache>
                <c:ptCount val="1"/>
                <c:pt idx="0">
                  <c:v>Average Spend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Spend!$B$39:$K$39</c:f>
              <c:strCache>
                <c:ptCount val="10"/>
                <c:pt idx="0">
                  <c:v>R2500</c:v>
                </c:pt>
                <c:pt idx="1">
                  <c:v>R6500</c:v>
                </c:pt>
                <c:pt idx="2">
                  <c:v>R9000</c:v>
                </c:pt>
                <c:pt idx="3">
                  <c:v>R12500</c:v>
                </c:pt>
                <c:pt idx="4">
                  <c:v>R17500</c:v>
                </c:pt>
                <c:pt idx="5">
                  <c:v>R25000</c:v>
                </c:pt>
                <c:pt idx="6">
                  <c:v>R40000</c:v>
                </c:pt>
                <c:pt idx="7">
                  <c:v>R62500</c:v>
                </c:pt>
                <c:pt idx="8">
                  <c:v>R87500</c:v>
                </c:pt>
                <c:pt idx="9">
                  <c:v>R125000</c:v>
                </c:pt>
              </c:strCache>
            </c:strRef>
          </c:cat>
          <c:val>
            <c:numRef>
              <c:f>Spend!$B$40:$K$40</c:f>
              <c:numCache>
                <c:formatCode>_ * #,##0.00_ ;_ * \-#,##0.00_ ;_ * "-"??_ ;_ @_ </c:formatCode>
                <c:ptCount val="10"/>
                <c:pt idx="0">
                  <c:v>161.2565445026178</c:v>
                </c:pt>
                <c:pt idx="1">
                  <c:v>435.57692307692309</c:v>
                </c:pt>
                <c:pt idx="2">
                  <c:v>377.9220779220779</c:v>
                </c:pt>
                <c:pt idx="3">
                  <c:v>560.17699115044252</c:v>
                </c:pt>
                <c:pt idx="4">
                  <c:v>525.4545454545455</c:v>
                </c:pt>
                <c:pt idx="5">
                  <c:v>562.5</c:v>
                </c:pt>
                <c:pt idx="6">
                  <c:v>675.18248175182487</c:v>
                </c:pt>
                <c:pt idx="7">
                  <c:v>654.23728813559319</c:v>
                </c:pt>
                <c:pt idx="8">
                  <c:v>818.51851851851848</c:v>
                </c:pt>
                <c:pt idx="9">
                  <c:v>784.61538461538464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77239168"/>
        <c:axId val="177240704"/>
      </c:barChart>
      <c:lineChart>
        <c:grouping val="standard"/>
        <c:varyColors val="0"/>
        <c:ser>
          <c:idx val="1"/>
          <c:order val="1"/>
          <c:tx>
            <c:strRef>
              <c:f>Spend!$A$41</c:f>
              <c:strCache>
                <c:ptCount val="1"/>
                <c:pt idx="0">
                  <c:v>Spend % Income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Spend!$B$39:$K$39</c:f>
              <c:strCache>
                <c:ptCount val="10"/>
                <c:pt idx="0">
                  <c:v>R2500</c:v>
                </c:pt>
                <c:pt idx="1">
                  <c:v>R6500</c:v>
                </c:pt>
                <c:pt idx="2">
                  <c:v>R9000</c:v>
                </c:pt>
                <c:pt idx="3">
                  <c:v>R12500</c:v>
                </c:pt>
                <c:pt idx="4">
                  <c:v>R17500</c:v>
                </c:pt>
                <c:pt idx="5">
                  <c:v>R25000</c:v>
                </c:pt>
                <c:pt idx="6">
                  <c:v>R40000</c:v>
                </c:pt>
                <c:pt idx="7">
                  <c:v>R62500</c:v>
                </c:pt>
                <c:pt idx="8">
                  <c:v>R87500</c:v>
                </c:pt>
                <c:pt idx="9">
                  <c:v>R125000</c:v>
                </c:pt>
              </c:strCache>
            </c:strRef>
          </c:cat>
          <c:val>
            <c:numRef>
              <c:f>Spend!$B$41:$K$41</c:f>
              <c:numCache>
                <c:formatCode>0.0%</c:formatCode>
                <c:ptCount val="10"/>
                <c:pt idx="0">
                  <c:v>6.4502617801047116E-2</c:v>
                </c:pt>
                <c:pt idx="1">
                  <c:v>6.7011834319526634E-2</c:v>
                </c:pt>
                <c:pt idx="2">
                  <c:v>4.1991341991341989E-2</c:v>
                </c:pt>
                <c:pt idx="3">
                  <c:v>4.4814159292035402E-2</c:v>
                </c:pt>
                <c:pt idx="4">
                  <c:v>3.0025974025974029E-2</c:v>
                </c:pt>
                <c:pt idx="5">
                  <c:v>2.2499999999999999E-2</c:v>
                </c:pt>
                <c:pt idx="6">
                  <c:v>1.6879562043795621E-2</c:v>
                </c:pt>
                <c:pt idx="7">
                  <c:v>1.0467796610169491E-2</c:v>
                </c:pt>
                <c:pt idx="8">
                  <c:v>9.3544973544973532E-3</c:v>
                </c:pt>
                <c:pt idx="9">
                  <c:v>6.2769230769230775E-3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7248128"/>
        <c:axId val="177246592"/>
      </c:lineChart>
      <c:catAx>
        <c:axId val="177239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7240704"/>
        <c:crosses val="autoZero"/>
        <c:auto val="1"/>
        <c:lblAlgn val="ctr"/>
        <c:lblOffset val="100"/>
        <c:noMultiLvlLbl val="0"/>
      </c:catAx>
      <c:valAx>
        <c:axId val="177240704"/>
        <c:scaling>
          <c:orientation val="minMax"/>
          <c:max val="850"/>
          <c:min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R&quot;\ 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7239168"/>
        <c:crosses val="autoZero"/>
        <c:crossBetween val="between"/>
      </c:valAx>
      <c:valAx>
        <c:axId val="177246592"/>
        <c:scaling>
          <c:orientation val="minMax"/>
          <c:max val="7.0000000000000007E-2"/>
        </c:scaling>
        <c:delete val="0"/>
        <c:axPos val="r"/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7248128"/>
        <c:crosses val="max"/>
        <c:crossBetween val="between"/>
      </c:valAx>
      <c:catAx>
        <c:axId val="1772481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7724659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2"/>
          <c:order val="2"/>
          <c:tx>
            <c:strRef>
              <c:f>[1]Sheet3!$D$2</c:f>
              <c:strCache>
                <c:ptCount val="1"/>
                <c:pt idx="0">
                  <c:v>Ratio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[1]Sheet3!$A$3:$A$12</c:f>
              <c:strCache>
                <c:ptCount val="10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</c:strCache>
              <c:extLst>
                <c:ext xmlns:c15="http://schemas.microsoft.com/office/drawing/2012/chart" uri="{02D57815-91ED-43cb-92C2-25804820EDAC}">
                  <c15:fullRef>
                    <c15:sqref>[1]Sheet3!$A$3:$A$13</c15:sqref>
                  </c15:fullRef>
                </c:ext>
              </c:extLst>
            </c:strRef>
          </c:cat>
          <c:val>
            <c:numRef>
              <c:f>[1]Sheet3!$D$3:$D$12</c:f>
              <c:numCache>
                <c:formatCode>General</c:formatCode>
                <c:ptCount val="10"/>
                <c:pt idx="0">
                  <c:v>0.23076923076923075</c:v>
                </c:pt>
                <c:pt idx="1">
                  <c:v>0.5</c:v>
                </c:pt>
                <c:pt idx="2">
                  <c:v>0.64285714285714279</c:v>
                </c:pt>
                <c:pt idx="3">
                  <c:v>0.9642857142857143</c:v>
                </c:pt>
                <c:pt idx="4">
                  <c:v>1.9285714285714288</c:v>
                </c:pt>
                <c:pt idx="5">
                  <c:v>1.5714285714285716</c:v>
                </c:pt>
                <c:pt idx="6">
                  <c:v>1.8787878787878787</c:v>
                </c:pt>
                <c:pt idx="7">
                  <c:v>1.4375</c:v>
                </c:pt>
                <c:pt idx="8">
                  <c:v>2.8571428571428572</c:v>
                </c:pt>
                <c:pt idx="9">
                  <c:v>2</c:v>
                </c:pt>
              </c:numCache>
              <c:extLst>
                <c:ext xmlns:c15="http://schemas.microsoft.com/office/drawing/2012/chart" uri="{02D57815-91ED-43cb-92C2-25804820EDAC}">
                  <c15:fullRef>
                    <c15:sqref>[1]Sheet3!$D$3:$D$13</c15:sqref>
                  </c15:fullRef>
                </c:ext>
              </c:extLst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77627136"/>
        <c:axId val="177625344"/>
      </c:barChart>
      <c:lineChart>
        <c:grouping val="standard"/>
        <c:varyColors val="0"/>
        <c:ser>
          <c:idx val="0"/>
          <c:order val="0"/>
          <c:tx>
            <c:strRef>
              <c:f>[1]Sheet3!$B$2</c:f>
              <c:strCache>
                <c:ptCount val="1"/>
                <c:pt idx="0">
                  <c:v>Switch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[1]Sheet3!$A$3:$A$12</c:f>
              <c:strCache>
                <c:ptCount val="10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</c:strCache>
              <c:extLst>
                <c:ext xmlns:c15="http://schemas.microsoft.com/office/drawing/2012/chart" uri="{02D57815-91ED-43cb-92C2-25804820EDAC}">
                  <c15:fullRef>
                    <c15:sqref>[1]Sheet3!$A$3:$A$13</c15:sqref>
                  </c15:fullRef>
                </c:ext>
              </c:extLst>
            </c:strRef>
          </c:cat>
          <c:val>
            <c:numRef>
              <c:f>[1]Sheet3!$B$3:$B$12</c:f>
              <c:numCache>
                <c:formatCode>General</c:formatCode>
                <c:ptCount val="10"/>
                <c:pt idx="0">
                  <c:v>0.13612565445026178</c:v>
                </c:pt>
                <c:pt idx="1">
                  <c:v>0.23076923076923078</c:v>
                </c:pt>
                <c:pt idx="2">
                  <c:v>0.18181818181818182</c:v>
                </c:pt>
                <c:pt idx="3">
                  <c:v>0.24778761061946902</c:v>
                </c:pt>
                <c:pt idx="4">
                  <c:v>0.12727272727272726</c:v>
                </c:pt>
                <c:pt idx="5">
                  <c:v>0.20588235294117646</c:v>
                </c:pt>
                <c:pt idx="6">
                  <c:v>0.24087591240875914</c:v>
                </c:pt>
                <c:pt idx="7">
                  <c:v>0.2711864406779661</c:v>
                </c:pt>
                <c:pt idx="8">
                  <c:v>0.25925925925925924</c:v>
                </c:pt>
                <c:pt idx="9">
                  <c:v>0.30769230769230771</c:v>
                </c:pt>
              </c:numCache>
              <c:extLst>
                <c:ext xmlns:c15="http://schemas.microsoft.com/office/drawing/2012/chart" uri="{02D57815-91ED-43cb-92C2-25804820EDAC}">
                  <c15:fullRef>
                    <c15:sqref>[1]Sheet3!$B$3:$B$13</c15:sqref>
                  </c15:fullRef>
                </c:ext>
              </c:extLst>
            </c:numRef>
          </c:val>
          <c:smooth val="0"/>
        </c:ser>
        <c:ser>
          <c:idx val="1"/>
          <c:order val="1"/>
          <c:tx>
            <c:strRef>
              <c:f>[1]Sheet3!$C$2</c:f>
              <c:strCache>
                <c:ptCount val="1"/>
                <c:pt idx="0">
                  <c:v>Current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[1]Sheet3!$A$3:$A$12</c:f>
              <c:strCache>
                <c:ptCount val="10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</c:strCache>
              <c:extLst>
                <c:ext xmlns:c15="http://schemas.microsoft.com/office/drawing/2012/chart" uri="{02D57815-91ED-43cb-92C2-25804820EDAC}">
                  <c15:fullRef>
                    <c15:sqref>[1]Sheet3!$A$3:$A$13</c15:sqref>
                  </c15:fullRef>
                </c:ext>
              </c:extLst>
            </c:strRef>
          </c:cat>
          <c:val>
            <c:numRef>
              <c:f>[1]Sheet3!$C$3:$C$12</c:f>
              <c:numCache>
                <c:formatCode>General</c:formatCode>
                <c:ptCount val="10"/>
                <c:pt idx="0">
                  <c:v>3.1413612565445025E-2</c:v>
                </c:pt>
                <c:pt idx="1">
                  <c:v>0.11538461538461539</c:v>
                </c:pt>
                <c:pt idx="2">
                  <c:v>0.11688311688311688</c:v>
                </c:pt>
                <c:pt idx="3">
                  <c:v>0.23893805309734514</c:v>
                </c:pt>
                <c:pt idx="4">
                  <c:v>0.24545454545454545</c:v>
                </c:pt>
                <c:pt idx="5">
                  <c:v>0.3235294117647059</c:v>
                </c:pt>
                <c:pt idx="6">
                  <c:v>0.45255474452554745</c:v>
                </c:pt>
                <c:pt idx="7">
                  <c:v>0.38983050847457629</c:v>
                </c:pt>
                <c:pt idx="8">
                  <c:v>0.7407407407407407</c:v>
                </c:pt>
                <c:pt idx="9">
                  <c:v>0.61538461538461542</c:v>
                </c:pt>
              </c:numCache>
              <c:extLst>
                <c:ext xmlns:c15="http://schemas.microsoft.com/office/drawing/2012/chart" uri="{02D57815-91ED-43cb-92C2-25804820EDAC}">
                  <c15:fullRef>
                    <c15:sqref>[1]Sheet3!$C$3:$C$13</c15:sqref>
                  </c15:fullRef>
                </c:ext>
              </c:extLst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7617920"/>
        <c:axId val="177623808"/>
      </c:lineChart>
      <c:catAx>
        <c:axId val="177617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7623808"/>
        <c:crosses val="autoZero"/>
        <c:auto val="1"/>
        <c:lblAlgn val="ctr"/>
        <c:lblOffset val="100"/>
        <c:noMultiLvlLbl val="0"/>
      </c:catAx>
      <c:valAx>
        <c:axId val="1776238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7617920"/>
        <c:crosses val="autoZero"/>
        <c:crossBetween val="between"/>
      </c:valAx>
      <c:valAx>
        <c:axId val="177625344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7627136"/>
        <c:crosses val="max"/>
        <c:crossBetween val="between"/>
      </c:valAx>
      <c:catAx>
        <c:axId val="1776271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77625344"/>
        <c:crossesAt val="1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266699</xdr:colOff>
      <xdr:row>11</xdr:row>
      <xdr:rowOff>61911</xdr:rowOff>
    </xdr:from>
    <xdr:to>
      <xdr:col>23</xdr:col>
      <xdr:colOff>180974</xdr:colOff>
      <xdr:row>37</xdr:row>
      <xdr:rowOff>95249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38099</xdr:colOff>
      <xdr:row>1</xdr:row>
      <xdr:rowOff>90486</xdr:rowOff>
    </xdr:from>
    <xdr:to>
      <xdr:col>22</xdr:col>
      <xdr:colOff>304800</xdr:colOff>
      <xdr:row>32</xdr:row>
      <xdr:rowOff>114299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djusted%20Scorin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pend%"/>
      <sheetName val="SwitchVsCurrent"/>
      <sheetName val="Demo"/>
      <sheetName val="Sheet3"/>
    </sheetNames>
    <sheetDataSet>
      <sheetData sheetId="0"/>
      <sheetData sheetId="1"/>
      <sheetData sheetId="2"/>
      <sheetData sheetId="3">
        <row r="2">
          <cell r="B2" t="str">
            <v>Switch</v>
          </cell>
          <cell r="C2" t="str">
            <v>Current</v>
          </cell>
          <cell r="D2" t="str">
            <v>Ratio</v>
          </cell>
        </row>
        <row r="3">
          <cell r="A3" t="str">
            <v>L1</v>
          </cell>
          <cell r="B3">
            <v>0.13612565445026178</v>
          </cell>
          <cell r="C3">
            <v>3.1413612565445025E-2</v>
          </cell>
          <cell r="D3">
            <v>0.23076923076923075</v>
          </cell>
        </row>
        <row r="4">
          <cell r="A4" t="str">
            <v>L2</v>
          </cell>
          <cell r="B4">
            <v>0.23076923076923078</v>
          </cell>
          <cell r="C4">
            <v>0.11538461538461539</v>
          </cell>
          <cell r="D4">
            <v>0.5</v>
          </cell>
        </row>
        <row r="5">
          <cell r="A5" t="str">
            <v>L3</v>
          </cell>
          <cell r="B5">
            <v>0.18181818181818182</v>
          </cell>
          <cell r="C5">
            <v>0.11688311688311688</v>
          </cell>
          <cell r="D5">
            <v>0.64285714285714279</v>
          </cell>
        </row>
        <row r="6">
          <cell r="A6" t="str">
            <v>L4</v>
          </cell>
          <cell r="B6">
            <v>0.24778761061946902</v>
          </cell>
          <cell r="C6">
            <v>0.23893805309734514</v>
          </cell>
          <cell r="D6">
            <v>0.9642857142857143</v>
          </cell>
        </row>
        <row r="7">
          <cell r="A7" t="str">
            <v>L5</v>
          </cell>
          <cell r="B7">
            <v>0.12727272727272726</v>
          </cell>
          <cell r="C7">
            <v>0.24545454545454545</v>
          </cell>
          <cell r="D7">
            <v>1.9285714285714288</v>
          </cell>
        </row>
        <row r="8">
          <cell r="A8" t="str">
            <v>L6</v>
          </cell>
          <cell r="B8">
            <v>0.20588235294117646</v>
          </cell>
          <cell r="C8">
            <v>0.3235294117647059</v>
          </cell>
          <cell r="D8">
            <v>1.5714285714285716</v>
          </cell>
        </row>
        <row r="9">
          <cell r="A9" t="str">
            <v>L7</v>
          </cell>
          <cell r="B9">
            <v>0.24087591240875914</v>
          </cell>
          <cell r="C9">
            <v>0.45255474452554745</v>
          </cell>
          <cell r="D9">
            <v>1.8787878787878787</v>
          </cell>
        </row>
        <row r="10">
          <cell r="A10" t="str">
            <v>L8</v>
          </cell>
          <cell r="B10">
            <v>0.2711864406779661</v>
          </cell>
          <cell r="C10">
            <v>0.38983050847457629</v>
          </cell>
          <cell r="D10">
            <v>1.4375</v>
          </cell>
        </row>
        <row r="11">
          <cell r="A11" t="str">
            <v>L9</v>
          </cell>
          <cell r="B11">
            <v>0.25925925925925924</v>
          </cell>
          <cell r="C11">
            <v>0.7407407407407407</v>
          </cell>
          <cell r="D11">
            <v>2.8571428571428572</v>
          </cell>
        </row>
        <row r="12">
          <cell r="A12" t="str">
            <v>L10</v>
          </cell>
          <cell r="B12">
            <v>0.30769230769230771</v>
          </cell>
          <cell r="C12">
            <v>0.61538461538461542</v>
          </cell>
          <cell r="D12">
            <v>2</v>
          </cell>
        </row>
        <row r="13">
          <cell r="A13" t="str">
            <v>L11</v>
          </cell>
          <cell r="B13">
            <v>5.7142857142857141E-2</v>
          </cell>
          <cell r="C13">
            <v>0.31428571428571428</v>
          </cell>
          <cell r="D13">
            <v>5.5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tabSelected="1" workbookViewId="0">
      <selection activeCell="F25" sqref="F25"/>
    </sheetView>
  </sheetViews>
  <sheetFormatPr defaultRowHeight="12.75"/>
  <cols>
    <col min="1" max="1" width="14" style="43" customWidth="1"/>
    <col min="2" max="3" width="16" style="17" customWidth="1"/>
    <col min="4" max="5" width="16" customWidth="1"/>
    <col min="6" max="7" width="15.140625" customWidth="1"/>
  </cols>
  <sheetData>
    <row r="1" spans="1:7" ht="13.5" thickBot="1">
      <c r="A1" s="69"/>
      <c r="B1" s="170" t="s">
        <v>70</v>
      </c>
      <c r="C1" s="171"/>
      <c r="D1" s="172" t="s">
        <v>71</v>
      </c>
      <c r="E1" s="173"/>
      <c r="F1" s="174" t="s">
        <v>69</v>
      </c>
      <c r="G1" s="173"/>
    </row>
    <row r="2" spans="1:7">
      <c r="A2" s="70" t="s">
        <v>0</v>
      </c>
      <c r="B2" s="52" t="s">
        <v>1</v>
      </c>
      <c r="C2" s="57" t="s">
        <v>2</v>
      </c>
      <c r="D2" s="62" t="s">
        <v>1</v>
      </c>
      <c r="E2" s="63" t="s">
        <v>2</v>
      </c>
      <c r="F2" s="62" t="s">
        <v>1</v>
      </c>
      <c r="G2" s="63" t="s">
        <v>2</v>
      </c>
    </row>
    <row r="3" spans="1:7">
      <c r="A3" s="71">
        <v>0</v>
      </c>
      <c r="B3" s="53">
        <v>563</v>
      </c>
      <c r="C3" s="58">
        <v>590.44093000000328</v>
      </c>
      <c r="D3" s="53">
        <v>334</v>
      </c>
      <c r="E3" s="48">
        <v>427.72544000000079</v>
      </c>
      <c r="F3" s="53">
        <f>+B3-D3</f>
        <v>229</v>
      </c>
      <c r="G3" s="48">
        <f>+C3-E3</f>
        <v>162.71549000000249</v>
      </c>
    </row>
    <row r="4" spans="1:7">
      <c r="A4" s="71">
        <v>300</v>
      </c>
      <c r="B4" s="53">
        <v>99</v>
      </c>
      <c r="C4" s="58">
        <v>103.93893999999993</v>
      </c>
      <c r="D4" s="53">
        <v>263</v>
      </c>
      <c r="E4" s="48">
        <v>233.33231000000126</v>
      </c>
      <c r="F4" s="53">
        <f t="shared" ref="F4:F7" si="0">+B4-D4</f>
        <v>-164</v>
      </c>
      <c r="G4" s="48">
        <f t="shared" ref="G4:G7" si="1">+C4-E4</f>
        <v>-129.39337000000131</v>
      </c>
    </row>
    <row r="5" spans="1:7">
      <c r="A5" s="71">
        <v>600</v>
      </c>
      <c r="B5" s="53">
        <v>144</v>
      </c>
      <c r="C5" s="58">
        <v>139.39117999999991</v>
      </c>
      <c r="D5" s="53">
        <v>235</v>
      </c>
      <c r="E5" s="48">
        <v>203.7948300000007</v>
      </c>
      <c r="F5" s="53">
        <f t="shared" si="0"/>
        <v>-91</v>
      </c>
      <c r="G5" s="48">
        <f t="shared" si="1"/>
        <v>-64.403650000000795</v>
      </c>
    </row>
    <row r="6" spans="1:7">
      <c r="A6" s="71">
        <v>900</v>
      </c>
      <c r="B6" s="53">
        <v>196</v>
      </c>
      <c r="C6" s="58">
        <v>168.22278000000026</v>
      </c>
      <c r="D6" s="53">
        <v>170</v>
      </c>
      <c r="E6" s="48">
        <v>137.14125000000004</v>
      </c>
      <c r="F6" s="53">
        <f t="shared" si="0"/>
        <v>26</v>
      </c>
      <c r="G6" s="48">
        <f t="shared" si="1"/>
        <v>31.081530000000214</v>
      </c>
    </row>
    <row r="7" spans="1:7" ht="13.5" thickBot="1">
      <c r="A7" s="72" t="s">
        <v>3</v>
      </c>
      <c r="B7" s="54">
        <v>1002</v>
      </c>
      <c r="C7" s="59">
        <v>1001.9938300000039</v>
      </c>
      <c r="D7" s="54">
        <v>1002</v>
      </c>
      <c r="E7" s="49">
        <v>1001.9938300000039</v>
      </c>
      <c r="F7" s="54">
        <f t="shared" si="0"/>
        <v>0</v>
      </c>
      <c r="G7" s="49">
        <f t="shared" si="1"/>
        <v>0</v>
      </c>
    </row>
    <row r="8" spans="1:7" ht="13.5" thickBot="1">
      <c r="A8" s="73"/>
      <c r="B8" s="170" t="s">
        <v>70</v>
      </c>
      <c r="C8" s="171"/>
      <c r="D8" s="172" t="s">
        <v>71</v>
      </c>
      <c r="E8" s="173"/>
      <c r="F8" s="174" t="s">
        <v>69</v>
      </c>
      <c r="G8" s="173"/>
    </row>
    <row r="9" spans="1:7">
      <c r="A9" s="74" t="s">
        <v>0</v>
      </c>
      <c r="B9" s="52" t="s">
        <v>1</v>
      </c>
      <c r="C9" s="57" t="s">
        <v>2</v>
      </c>
      <c r="D9" s="62" t="s">
        <v>1</v>
      </c>
      <c r="E9" s="63" t="s">
        <v>2</v>
      </c>
      <c r="F9" s="62" t="s">
        <v>1</v>
      </c>
      <c r="G9" s="63" t="s">
        <v>2</v>
      </c>
    </row>
    <row r="10" spans="1:7">
      <c r="A10" s="71">
        <v>0</v>
      </c>
      <c r="B10" s="55">
        <f>+B3/B$7</f>
        <v>0.56187624750498999</v>
      </c>
      <c r="C10" s="60">
        <f t="shared" ref="C10:E14" si="2">+C3/C$7</f>
        <v>0.58926603370402086</v>
      </c>
      <c r="D10" s="55">
        <f>+D3/D$7</f>
        <v>0.33333333333333331</v>
      </c>
      <c r="E10" s="50">
        <f t="shared" si="2"/>
        <v>0.42687432516425688</v>
      </c>
      <c r="F10" s="55">
        <f t="shared" ref="F10:F14" si="3">+B10-D10</f>
        <v>0.22854291417165667</v>
      </c>
      <c r="G10" s="50">
        <f t="shared" ref="G10:G14" si="4">+C10-E10</f>
        <v>0.16239170853976398</v>
      </c>
    </row>
    <row r="11" spans="1:7">
      <c r="A11" s="71">
        <v>300</v>
      </c>
      <c r="B11" s="55">
        <f t="shared" ref="B11" si="5">+B4/B$7</f>
        <v>9.880239520958084E-2</v>
      </c>
      <c r="C11" s="60">
        <f t="shared" si="2"/>
        <v>0.10373211579556287</v>
      </c>
      <c r="D11" s="55">
        <f t="shared" si="2"/>
        <v>0.2624750499001996</v>
      </c>
      <c r="E11" s="50">
        <f t="shared" si="2"/>
        <v>0.23286801077407868</v>
      </c>
      <c r="F11" s="55">
        <f t="shared" si="3"/>
        <v>-0.16367265469061876</v>
      </c>
      <c r="G11" s="50">
        <f t="shared" si="4"/>
        <v>-0.1291358949785158</v>
      </c>
    </row>
    <row r="12" spans="1:7">
      <c r="A12" s="71">
        <v>600</v>
      </c>
      <c r="B12" s="55">
        <f t="shared" ref="B12" si="6">+B5/B$7</f>
        <v>0.1437125748502994</v>
      </c>
      <c r="C12" s="60">
        <f t="shared" si="2"/>
        <v>0.13911381071078988</v>
      </c>
      <c r="D12" s="55">
        <f t="shared" si="2"/>
        <v>0.2345309381237525</v>
      </c>
      <c r="E12" s="50">
        <f t="shared" si="2"/>
        <v>0.20338930629942095</v>
      </c>
      <c r="F12" s="55">
        <f t="shared" si="3"/>
        <v>-9.0818363273453107E-2</v>
      </c>
      <c r="G12" s="50">
        <f t="shared" si="4"/>
        <v>-6.4275495588631076E-2</v>
      </c>
    </row>
    <row r="13" spans="1:7">
      <c r="A13" s="71">
        <v>900</v>
      </c>
      <c r="B13" s="55">
        <f t="shared" ref="B13" si="7">+B6/B$7</f>
        <v>0.19560878243512975</v>
      </c>
      <c r="C13" s="60">
        <f t="shared" si="2"/>
        <v>0.16788803978962585</v>
      </c>
      <c r="D13" s="55">
        <f t="shared" si="2"/>
        <v>0.16966067864271456</v>
      </c>
      <c r="E13" s="50">
        <f t="shared" si="2"/>
        <v>0.13686835776224243</v>
      </c>
      <c r="F13" s="55">
        <f t="shared" si="3"/>
        <v>2.5948103792415189E-2</v>
      </c>
      <c r="G13" s="50">
        <f t="shared" si="4"/>
        <v>3.1019682027383422E-2</v>
      </c>
    </row>
    <row r="14" spans="1:7" ht="13.5" thickBot="1">
      <c r="A14" s="75" t="s">
        <v>3</v>
      </c>
      <c r="B14" s="68">
        <f t="shared" ref="B14" si="8">+B7/B$7</f>
        <v>1</v>
      </c>
      <c r="C14" s="61">
        <f t="shared" si="2"/>
        <v>1</v>
      </c>
      <c r="D14" s="56">
        <f t="shared" si="2"/>
        <v>1</v>
      </c>
      <c r="E14" s="51">
        <f t="shared" si="2"/>
        <v>1</v>
      </c>
      <c r="F14" s="56">
        <f t="shared" si="3"/>
        <v>0</v>
      </c>
      <c r="G14" s="51">
        <f t="shared" si="4"/>
        <v>0</v>
      </c>
    </row>
  </sheetData>
  <mergeCells count="6">
    <mergeCell ref="B1:C1"/>
    <mergeCell ref="D1:E1"/>
    <mergeCell ref="F1:G1"/>
    <mergeCell ref="B8:C8"/>
    <mergeCell ref="D8:E8"/>
    <mergeCell ref="F8:G8"/>
  </mergeCells>
  <pageMargins left="0.75" right="0.75" top="1" bottom="1" header="0.5" footer="0.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workbookViewId="0">
      <selection activeCell="Y26" sqref="Y26"/>
    </sheetView>
  </sheetViews>
  <sheetFormatPr defaultRowHeight="12.75"/>
  <sheetData>
    <row r="1" spans="1:10">
      <c r="B1" s="179" t="s">
        <v>44</v>
      </c>
      <c r="C1" s="179"/>
      <c r="D1" s="179"/>
      <c r="E1" s="179" t="s">
        <v>45</v>
      </c>
      <c r="F1" s="179"/>
      <c r="G1" s="179"/>
    </row>
    <row r="2" spans="1:10" ht="13.5" thickBot="1">
      <c r="A2" s="22" t="s">
        <v>46</v>
      </c>
      <c r="B2" s="31" t="s">
        <v>47</v>
      </c>
      <c r="C2" s="31" t="s">
        <v>48</v>
      </c>
      <c r="D2" s="31" t="s">
        <v>49</v>
      </c>
      <c r="E2" s="31" t="s">
        <v>47</v>
      </c>
      <c r="F2" s="31" t="s">
        <v>48</v>
      </c>
      <c r="G2" s="31" t="s">
        <v>49</v>
      </c>
      <c r="H2" s="3">
        <v>4</v>
      </c>
      <c r="I2" s="3">
        <v>8</v>
      </c>
      <c r="J2" s="5" t="s">
        <v>3</v>
      </c>
    </row>
    <row r="3" spans="1:10">
      <c r="A3" s="24" t="s">
        <v>50</v>
      </c>
      <c r="B3" s="44">
        <f>+H3/$J3</f>
        <v>0.13612565445026178</v>
      </c>
      <c r="C3" s="44">
        <f>+I3/$J3</f>
        <v>3.1413612565445025E-2</v>
      </c>
      <c r="D3" s="44">
        <f>+C3/B3</f>
        <v>0.23076923076923075</v>
      </c>
      <c r="E3" s="44">
        <f t="shared" ref="E3:E13" si="0">+H3/H$14</f>
        <v>0.1326530612244898</v>
      </c>
      <c r="F3" s="44">
        <f t="shared" ref="F3:F13" si="1">+I3/I$14</f>
        <v>2.4096385542168676E-2</v>
      </c>
      <c r="G3" s="44">
        <f>+F3/E3</f>
        <v>0.18164967562557924</v>
      </c>
      <c r="H3" s="25">
        <v>26</v>
      </c>
      <c r="I3" s="25">
        <v>6</v>
      </c>
      <c r="J3" s="26">
        <v>191</v>
      </c>
    </row>
    <row r="4" spans="1:10">
      <c r="A4" s="24" t="s">
        <v>51</v>
      </c>
      <c r="B4" s="44">
        <f t="shared" ref="B4:C14" si="2">+H4/$J4</f>
        <v>0.23076923076923078</v>
      </c>
      <c r="C4" s="44">
        <f t="shared" si="2"/>
        <v>0.11538461538461539</v>
      </c>
      <c r="D4" s="44">
        <f t="shared" ref="D4:D14" si="3">+C4/B4</f>
        <v>0.5</v>
      </c>
      <c r="E4" s="44">
        <f t="shared" si="0"/>
        <v>0.12244897959183673</v>
      </c>
      <c r="F4" s="44">
        <f t="shared" si="1"/>
        <v>4.8192771084337352E-2</v>
      </c>
      <c r="G4" s="44">
        <f t="shared" ref="G4:G13" si="4">+F4/E4</f>
        <v>0.39357429718875503</v>
      </c>
      <c r="H4" s="25">
        <v>24</v>
      </c>
      <c r="I4" s="25">
        <v>12</v>
      </c>
      <c r="J4" s="26">
        <v>104</v>
      </c>
    </row>
    <row r="5" spans="1:10">
      <c r="A5" s="24" t="s">
        <v>52</v>
      </c>
      <c r="B5" s="44">
        <f t="shared" si="2"/>
        <v>0.18181818181818182</v>
      </c>
      <c r="C5" s="44">
        <f t="shared" si="2"/>
        <v>0.11688311688311688</v>
      </c>
      <c r="D5" s="44">
        <f t="shared" si="3"/>
        <v>0.64285714285714279</v>
      </c>
      <c r="E5" s="44">
        <f t="shared" si="0"/>
        <v>7.1428571428571425E-2</v>
      </c>
      <c r="F5" s="44">
        <f t="shared" si="1"/>
        <v>3.614457831325301E-2</v>
      </c>
      <c r="G5" s="44">
        <f t="shared" si="4"/>
        <v>0.50602409638554213</v>
      </c>
      <c r="H5" s="25">
        <v>14</v>
      </c>
      <c r="I5" s="25">
        <v>9</v>
      </c>
      <c r="J5" s="26">
        <v>77</v>
      </c>
    </row>
    <row r="6" spans="1:10">
      <c r="A6" s="24" t="s">
        <v>53</v>
      </c>
      <c r="B6" s="44">
        <f t="shared" si="2"/>
        <v>0.24778761061946902</v>
      </c>
      <c r="C6" s="44">
        <f t="shared" si="2"/>
        <v>0.23893805309734514</v>
      </c>
      <c r="D6" s="44">
        <f t="shared" si="3"/>
        <v>0.9642857142857143</v>
      </c>
      <c r="E6" s="44">
        <f t="shared" si="0"/>
        <v>0.14285714285714285</v>
      </c>
      <c r="F6" s="44">
        <f t="shared" si="1"/>
        <v>0.10843373493975904</v>
      </c>
      <c r="G6" s="44">
        <f t="shared" si="4"/>
        <v>0.75903614457831337</v>
      </c>
      <c r="H6" s="25">
        <v>28</v>
      </c>
      <c r="I6" s="25">
        <v>27</v>
      </c>
      <c r="J6" s="26">
        <v>113</v>
      </c>
    </row>
    <row r="7" spans="1:10">
      <c r="A7" s="24" t="s">
        <v>54</v>
      </c>
      <c r="B7" s="44">
        <f t="shared" si="2"/>
        <v>0.12727272727272726</v>
      </c>
      <c r="C7" s="44">
        <f t="shared" si="2"/>
        <v>0.24545454545454545</v>
      </c>
      <c r="D7" s="44">
        <f t="shared" si="3"/>
        <v>1.9285714285714288</v>
      </c>
      <c r="E7" s="44">
        <f t="shared" si="0"/>
        <v>7.1428571428571425E-2</v>
      </c>
      <c r="F7" s="44">
        <f t="shared" si="1"/>
        <v>0.10843373493975904</v>
      </c>
      <c r="G7" s="44">
        <f t="shared" si="4"/>
        <v>1.5180722891566267</v>
      </c>
      <c r="H7" s="25">
        <v>14</v>
      </c>
      <c r="I7" s="25">
        <v>27</v>
      </c>
      <c r="J7" s="26">
        <v>110</v>
      </c>
    </row>
    <row r="8" spans="1:10">
      <c r="A8" s="24" t="s">
        <v>55</v>
      </c>
      <c r="B8" s="44">
        <f t="shared" si="2"/>
        <v>0.20588235294117646</v>
      </c>
      <c r="C8" s="44">
        <f t="shared" si="2"/>
        <v>0.3235294117647059</v>
      </c>
      <c r="D8" s="44">
        <f t="shared" si="3"/>
        <v>1.5714285714285716</v>
      </c>
      <c r="E8" s="44">
        <f t="shared" si="0"/>
        <v>0.14285714285714285</v>
      </c>
      <c r="F8" s="44">
        <f t="shared" si="1"/>
        <v>0.17670682730923695</v>
      </c>
      <c r="G8" s="44">
        <f t="shared" si="4"/>
        <v>1.2369477911646587</v>
      </c>
      <c r="H8" s="25">
        <v>28</v>
      </c>
      <c r="I8" s="25">
        <v>44</v>
      </c>
      <c r="J8" s="26">
        <v>136</v>
      </c>
    </row>
    <row r="9" spans="1:10">
      <c r="A9" s="24" t="s">
        <v>56</v>
      </c>
      <c r="B9" s="44">
        <f t="shared" si="2"/>
        <v>0.24087591240875914</v>
      </c>
      <c r="C9" s="44">
        <f t="shared" si="2"/>
        <v>0.45255474452554745</v>
      </c>
      <c r="D9" s="44">
        <f t="shared" si="3"/>
        <v>1.8787878787878787</v>
      </c>
      <c r="E9" s="44">
        <f t="shared" si="0"/>
        <v>0.1683673469387755</v>
      </c>
      <c r="F9" s="44">
        <f t="shared" si="1"/>
        <v>0.24899598393574296</v>
      </c>
      <c r="G9" s="44">
        <f t="shared" si="4"/>
        <v>1.4788852379213826</v>
      </c>
      <c r="H9" s="25">
        <v>33</v>
      </c>
      <c r="I9" s="25">
        <v>62</v>
      </c>
      <c r="J9" s="26">
        <v>137</v>
      </c>
    </row>
    <row r="10" spans="1:10">
      <c r="A10" s="24" t="s">
        <v>57</v>
      </c>
      <c r="B10" s="44">
        <f t="shared" si="2"/>
        <v>0.2711864406779661</v>
      </c>
      <c r="C10" s="44">
        <f t="shared" si="2"/>
        <v>0.38983050847457629</v>
      </c>
      <c r="D10" s="44">
        <f t="shared" si="3"/>
        <v>1.4375</v>
      </c>
      <c r="E10" s="44">
        <f t="shared" si="0"/>
        <v>8.1632653061224483E-2</v>
      </c>
      <c r="F10" s="44">
        <f t="shared" si="1"/>
        <v>9.2369477911646583E-2</v>
      </c>
      <c r="G10" s="44">
        <f t="shared" si="4"/>
        <v>1.1315261044176708</v>
      </c>
      <c r="H10" s="25">
        <v>16</v>
      </c>
      <c r="I10" s="25">
        <v>23</v>
      </c>
      <c r="J10" s="26">
        <v>59</v>
      </c>
    </row>
    <row r="11" spans="1:10">
      <c r="A11" s="24" t="s">
        <v>58</v>
      </c>
      <c r="B11" s="44">
        <f t="shared" si="2"/>
        <v>0.25925925925925924</v>
      </c>
      <c r="C11" s="44">
        <f t="shared" si="2"/>
        <v>0.7407407407407407</v>
      </c>
      <c r="D11" s="44">
        <f t="shared" si="3"/>
        <v>2.8571428571428572</v>
      </c>
      <c r="E11" s="44">
        <f t="shared" si="0"/>
        <v>3.5714285714285712E-2</v>
      </c>
      <c r="F11" s="44">
        <f t="shared" si="1"/>
        <v>8.0321285140562249E-2</v>
      </c>
      <c r="G11" s="44">
        <f t="shared" si="4"/>
        <v>2.248995983935743</v>
      </c>
      <c r="H11" s="25">
        <v>7</v>
      </c>
      <c r="I11" s="25">
        <v>20</v>
      </c>
      <c r="J11" s="26">
        <v>27</v>
      </c>
    </row>
    <row r="12" spans="1:10">
      <c r="A12" s="24" t="s">
        <v>59</v>
      </c>
      <c r="B12" s="44">
        <f t="shared" si="2"/>
        <v>0.30769230769230771</v>
      </c>
      <c r="C12" s="44">
        <f t="shared" si="2"/>
        <v>0.61538461538461542</v>
      </c>
      <c r="D12" s="44">
        <f t="shared" si="3"/>
        <v>2</v>
      </c>
      <c r="E12" s="44">
        <f t="shared" si="0"/>
        <v>2.0408163265306121E-2</v>
      </c>
      <c r="F12" s="44">
        <f t="shared" si="1"/>
        <v>3.2128514056224897E-2</v>
      </c>
      <c r="G12" s="44">
        <f t="shared" si="4"/>
        <v>1.5742971887550201</v>
      </c>
      <c r="H12" s="25">
        <v>4</v>
      </c>
      <c r="I12" s="25">
        <v>8</v>
      </c>
      <c r="J12" s="26">
        <v>13</v>
      </c>
    </row>
    <row r="13" spans="1:10">
      <c r="A13" s="24" t="s">
        <v>60</v>
      </c>
      <c r="B13" s="44">
        <f t="shared" si="2"/>
        <v>5.7142857142857141E-2</v>
      </c>
      <c r="C13" s="44">
        <f t="shared" si="2"/>
        <v>0.31428571428571428</v>
      </c>
      <c r="D13" s="44">
        <f t="shared" si="3"/>
        <v>5.5</v>
      </c>
      <c r="E13" s="44">
        <f t="shared" si="0"/>
        <v>1.020408163265306E-2</v>
      </c>
      <c r="F13" s="44">
        <f t="shared" si="1"/>
        <v>4.4176706827309238E-2</v>
      </c>
      <c r="G13" s="44">
        <f t="shared" si="4"/>
        <v>4.3293172690763058</v>
      </c>
      <c r="H13" s="25">
        <v>2</v>
      </c>
      <c r="I13" s="25">
        <v>11</v>
      </c>
      <c r="J13" s="26">
        <v>35</v>
      </c>
    </row>
    <row r="14" spans="1:10">
      <c r="B14" s="44">
        <f t="shared" si="2"/>
        <v>0.19560878243512975</v>
      </c>
      <c r="C14" s="44">
        <f t="shared" si="2"/>
        <v>0.24850299401197604</v>
      </c>
      <c r="D14" s="44">
        <f t="shared" si="3"/>
        <v>1.2704081632653059</v>
      </c>
      <c r="E14" s="40">
        <f>SUM(E3:E13)</f>
        <v>1</v>
      </c>
      <c r="F14" s="40">
        <f>SUM(F3:F13)</f>
        <v>1</v>
      </c>
      <c r="H14" s="26">
        <v>196</v>
      </c>
      <c r="I14" s="26">
        <v>249</v>
      </c>
      <c r="J14" s="26">
        <v>1002</v>
      </c>
    </row>
    <row r="16" spans="1:10" ht="13.5" thickBot="1"/>
    <row r="17" spans="1:7" ht="13.5" thickBot="1">
      <c r="A17" s="21" t="s">
        <v>4</v>
      </c>
      <c r="B17" s="22" t="s">
        <v>0</v>
      </c>
      <c r="C17" s="3">
        <v>1</v>
      </c>
      <c r="D17" s="3">
        <v>2</v>
      </c>
      <c r="E17" s="3">
        <v>3</v>
      </c>
      <c r="F17" s="3">
        <v>4</v>
      </c>
      <c r="G17" s="5" t="s">
        <v>3</v>
      </c>
    </row>
    <row r="18" spans="1:7">
      <c r="A18" s="23">
        <v>1</v>
      </c>
      <c r="B18" s="24">
        <v>1</v>
      </c>
      <c r="C18" s="25">
        <v>125</v>
      </c>
      <c r="D18" s="25">
        <v>24</v>
      </c>
      <c r="E18" s="25">
        <v>16</v>
      </c>
      <c r="F18" s="25">
        <v>26</v>
      </c>
      <c r="G18" s="26">
        <v>191</v>
      </c>
    </row>
    <row r="19" spans="1:7">
      <c r="A19" s="23">
        <v>2</v>
      </c>
      <c r="B19" s="24">
        <v>2</v>
      </c>
      <c r="C19" s="25">
        <v>51</v>
      </c>
      <c r="D19" s="25">
        <v>13</v>
      </c>
      <c r="E19" s="25">
        <v>16</v>
      </c>
      <c r="F19" s="25">
        <v>24</v>
      </c>
      <c r="G19" s="26">
        <v>104</v>
      </c>
    </row>
    <row r="20" spans="1:7">
      <c r="A20" s="23">
        <v>3</v>
      </c>
      <c r="B20" s="24">
        <v>3</v>
      </c>
      <c r="C20" s="25">
        <v>42</v>
      </c>
      <c r="D20" s="25">
        <v>8</v>
      </c>
      <c r="E20" s="25">
        <v>13</v>
      </c>
      <c r="F20" s="25">
        <v>14</v>
      </c>
      <c r="G20" s="26">
        <v>77</v>
      </c>
    </row>
    <row r="21" spans="1:7">
      <c r="A21" s="23">
        <v>4</v>
      </c>
      <c r="B21" s="24">
        <v>4</v>
      </c>
      <c r="C21" s="25">
        <v>50</v>
      </c>
      <c r="D21" s="25">
        <v>14</v>
      </c>
      <c r="E21" s="25">
        <v>21</v>
      </c>
      <c r="F21" s="25">
        <v>28</v>
      </c>
      <c r="G21" s="26">
        <v>113</v>
      </c>
    </row>
    <row r="22" spans="1:7">
      <c r="A22" s="23">
        <v>5</v>
      </c>
      <c r="B22" s="24">
        <v>5</v>
      </c>
      <c r="C22" s="25">
        <v>68</v>
      </c>
      <c r="D22" s="25">
        <v>13</v>
      </c>
      <c r="E22" s="25">
        <v>15</v>
      </c>
      <c r="F22" s="25">
        <v>14</v>
      </c>
      <c r="G22" s="26">
        <v>110</v>
      </c>
    </row>
    <row r="23" spans="1:7">
      <c r="A23" s="23">
        <v>6</v>
      </c>
      <c r="B23" s="24">
        <v>6</v>
      </c>
      <c r="C23" s="25">
        <v>74</v>
      </c>
      <c r="D23" s="25">
        <v>10</v>
      </c>
      <c r="E23" s="25">
        <v>24</v>
      </c>
      <c r="F23" s="25">
        <v>28</v>
      </c>
      <c r="G23" s="26">
        <v>136</v>
      </c>
    </row>
    <row r="24" spans="1:7">
      <c r="A24" s="23">
        <v>7</v>
      </c>
      <c r="B24" s="24">
        <v>7</v>
      </c>
      <c r="C24" s="25">
        <v>80</v>
      </c>
      <c r="D24" s="25">
        <v>4</v>
      </c>
      <c r="E24" s="25">
        <v>20</v>
      </c>
      <c r="F24" s="25">
        <v>33</v>
      </c>
      <c r="G24" s="26">
        <v>137</v>
      </c>
    </row>
    <row r="25" spans="1:7">
      <c r="A25" s="23">
        <v>8</v>
      </c>
      <c r="B25" s="24">
        <v>8</v>
      </c>
      <c r="C25" s="25">
        <v>33</v>
      </c>
      <c r="D25" s="25">
        <v>5</v>
      </c>
      <c r="E25" s="25">
        <v>5</v>
      </c>
      <c r="F25" s="25">
        <v>16</v>
      </c>
      <c r="G25" s="26">
        <v>59</v>
      </c>
    </row>
    <row r="26" spans="1:7">
      <c r="A26" s="23">
        <v>9</v>
      </c>
      <c r="B26" s="24">
        <v>9</v>
      </c>
      <c r="C26" s="25">
        <v>11</v>
      </c>
      <c r="D26" s="25">
        <v>2</v>
      </c>
      <c r="E26" s="25">
        <v>7</v>
      </c>
      <c r="F26" s="25">
        <v>7</v>
      </c>
      <c r="G26" s="26">
        <v>27</v>
      </c>
    </row>
    <row r="27" spans="1:7">
      <c r="A27" s="23">
        <v>10</v>
      </c>
      <c r="B27" s="24">
        <v>10</v>
      </c>
      <c r="C27" s="25">
        <v>7</v>
      </c>
      <c r="D27" s="2" t="s">
        <v>5</v>
      </c>
      <c r="E27" s="25">
        <v>2</v>
      </c>
      <c r="F27" s="25">
        <v>4</v>
      </c>
      <c r="G27" s="26">
        <v>13</v>
      </c>
    </row>
    <row r="28" spans="1:7">
      <c r="A28" s="23">
        <v>11</v>
      </c>
      <c r="B28" s="24">
        <v>11</v>
      </c>
      <c r="C28" s="25">
        <v>22</v>
      </c>
      <c r="D28" s="25">
        <v>6</v>
      </c>
      <c r="E28" s="25">
        <v>5</v>
      </c>
      <c r="F28" s="25">
        <v>2</v>
      </c>
      <c r="G28" s="26">
        <v>35</v>
      </c>
    </row>
    <row r="29" spans="1:7">
      <c r="A29" s="27" t="s">
        <v>3</v>
      </c>
      <c r="B29" s="28"/>
      <c r="C29" s="26">
        <v>563</v>
      </c>
      <c r="D29" s="26">
        <v>99</v>
      </c>
      <c r="E29" s="26">
        <v>144</v>
      </c>
      <c r="F29" s="26">
        <v>196</v>
      </c>
      <c r="G29" s="26">
        <v>1002</v>
      </c>
    </row>
  </sheetData>
  <mergeCells count="2">
    <mergeCell ref="B1:D1"/>
    <mergeCell ref="E1:G1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workbookViewId="0">
      <selection activeCell="A15" sqref="A15"/>
    </sheetView>
  </sheetViews>
  <sheetFormatPr defaultRowHeight="12.75"/>
  <cols>
    <col min="1" max="1" width="12.85546875" bestFit="1" customWidth="1"/>
    <col min="2" max="2" width="9.140625" style="40"/>
    <col min="4" max="4" width="12.85546875" bestFit="1" customWidth="1"/>
    <col min="6" max="6" width="11.28515625" bestFit="1" customWidth="1"/>
  </cols>
  <sheetData>
    <row r="1" spans="1:6">
      <c r="A1" s="34" t="s">
        <v>14</v>
      </c>
      <c r="B1" s="180" t="s">
        <v>15</v>
      </c>
      <c r="C1" s="181"/>
      <c r="D1" s="42" t="s">
        <v>41</v>
      </c>
      <c r="E1" s="42" t="s">
        <v>42</v>
      </c>
      <c r="F1" s="42" t="s">
        <v>43</v>
      </c>
    </row>
    <row r="2" spans="1:6">
      <c r="A2" s="35">
        <v>0</v>
      </c>
      <c r="B2" s="39">
        <v>0.155</v>
      </c>
      <c r="C2" s="36" t="s">
        <v>16</v>
      </c>
      <c r="D2" s="41">
        <v>0</v>
      </c>
      <c r="E2" s="41"/>
    </row>
    <row r="3" spans="1:6">
      <c r="A3" s="37" t="s">
        <v>17</v>
      </c>
      <c r="B3" s="39">
        <v>4.4999999999999998E-2</v>
      </c>
      <c r="C3" s="36" t="s">
        <v>18</v>
      </c>
      <c r="D3" s="41">
        <v>4800</v>
      </c>
      <c r="E3" s="41">
        <f>+D3/12</f>
        <v>400</v>
      </c>
      <c r="F3" s="41">
        <f>+E3*1.25</f>
        <v>500</v>
      </c>
    </row>
    <row r="4" spans="1:6">
      <c r="A4" s="37" t="s">
        <v>19</v>
      </c>
      <c r="B4" s="39">
        <v>7.3999999999999996E-2</v>
      </c>
      <c r="C4" s="36" t="s">
        <v>20</v>
      </c>
      <c r="D4" s="41">
        <v>10000</v>
      </c>
      <c r="E4" s="41">
        <f t="shared" ref="E4:E13" si="0">+D4/12</f>
        <v>833.33333333333337</v>
      </c>
      <c r="F4" s="41">
        <f t="shared" ref="F4:F13" si="1">+E4*1.25</f>
        <v>1041.6666666666667</v>
      </c>
    </row>
    <row r="5" spans="1:6">
      <c r="A5" s="37" t="s">
        <v>21</v>
      </c>
      <c r="B5" s="39">
        <v>0.17100000000000001</v>
      </c>
      <c r="C5" s="36" t="s">
        <v>22</v>
      </c>
      <c r="D5" s="41">
        <v>20000</v>
      </c>
      <c r="E5" s="41">
        <f t="shared" si="0"/>
        <v>1666.6666666666667</v>
      </c>
      <c r="F5" s="41">
        <f t="shared" si="1"/>
        <v>2083.3333333333335</v>
      </c>
    </row>
    <row r="6" spans="1:6">
      <c r="A6" s="37" t="s">
        <v>23</v>
      </c>
      <c r="B6" s="39">
        <v>0.19</v>
      </c>
      <c r="C6" s="36" t="s">
        <v>24</v>
      </c>
      <c r="D6" s="41">
        <v>40000</v>
      </c>
      <c r="E6" s="41">
        <f t="shared" si="0"/>
        <v>3333.3333333333335</v>
      </c>
      <c r="F6" s="41">
        <f t="shared" si="1"/>
        <v>4166.666666666667</v>
      </c>
    </row>
    <row r="7" spans="1:6">
      <c r="A7" s="37" t="s">
        <v>25</v>
      </c>
      <c r="B7" s="39">
        <v>0.13</v>
      </c>
      <c r="C7" s="36" t="s">
        <v>26</v>
      </c>
      <c r="D7" s="41">
        <v>75000</v>
      </c>
      <c r="E7" s="41">
        <f t="shared" si="0"/>
        <v>6250</v>
      </c>
      <c r="F7" s="41">
        <f t="shared" si="1"/>
        <v>7812.5</v>
      </c>
    </row>
    <row r="8" spans="1:6">
      <c r="A8" s="37" t="s">
        <v>27</v>
      </c>
      <c r="B8" s="39">
        <v>9.1999999999999998E-2</v>
      </c>
      <c r="C8" s="36" t="s">
        <v>28</v>
      </c>
      <c r="D8" s="41">
        <v>150000</v>
      </c>
      <c r="E8" s="41">
        <f t="shared" si="0"/>
        <v>12500</v>
      </c>
      <c r="F8" s="41">
        <f t="shared" si="1"/>
        <v>15625</v>
      </c>
    </row>
    <row r="9" spans="1:6">
      <c r="A9" s="37" t="s">
        <v>29</v>
      </c>
      <c r="B9" s="39">
        <v>7.0999999999999994E-2</v>
      </c>
      <c r="C9" s="36" t="s">
        <v>30</v>
      </c>
      <c r="D9" s="41">
        <v>300000</v>
      </c>
      <c r="E9" s="41">
        <f t="shared" si="0"/>
        <v>25000</v>
      </c>
      <c r="F9" s="41">
        <f t="shared" si="1"/>
        <v>31250</v>
      </c>
    </row>
    <row r="10" spans="1:6">
      <c r="A10" s="37" t="s">
        <v>31</v>
      </c>
      <c r="B10" s="39">
        <v>4.5999999999999999E-2</v>
      </c>
      <c r="C10" s="36" t="s">
        <v>32</v>
      </c>
      <c r="D10" s="41">
        <v>600000</v>
      </c>
      <c r="E10" s="41">
        <f t="shared" si="0"/>
        <v>50000</v>
      </c>
      <c r="F10" s="41">
        <f t="shared" si="1"/>
        <v>62500</v>
      </c>
    </row>
    <row r="11" spans="1:6">
      <c r="A11" s="37" t="s">
        <v>33</v>
      </c>
      <c r="B11" s="39">
        <v>1.7999999999999999E-2</v>
      </c>
      <c r="C11" s="36" t="s">
        <v>34</v>
      </c>
      <c r="D11" s="41">
        <v>1200000</v>
      </c>
      <c r="E11" s="41">
        <f t="shared" si="0"/>
        <v>100000</v>
      </c>
      <c r="F11" s="41">
        <f t="shared" si="1"/>
        <v>125000</v>
      </c>
    </row>
    <row r="12" spans="1:6">
      <c r="A12" s="37" t="s">
        <v>35</v>
      </c>
      <c r="B12" s="39">
        <v>5.0000000000000001E-3</v>
      </c>
      <c r="C12" s="36" t="s">
        <v>36</v>
      </c>
      <c r="D12" s="41">
        <v>2500000</v>
      </c>
      <c r="E12" s="41">
        <f t="shared" si="0"/>
        <v>208333.33333333334</v>
      </c>
      <c r="F12" s="41">
        <f t="shared" si="1"/>
        <v>260416.66666666669</v>
      </c>
    </row>
    <row r="13" spans="1:6">
      <c r="A13" s="37" t="s">
        <v>37</v>
      </c>
      <c r="B13" s="39">
        <v>3.0000000000000001E-3</v>
      </c>
      <c r="C13" s="36" t="s">
        <v>38</v>
      </c>
      <c r="D13" s="41">
        <v>4000000</v>
      </c>
      <c r="E13" s="41">
        <f t="shared" si="0"/>
        <v>333333.33333333331</v>
      </c>
      <c r="F13" s="41">
        <f t="shared" si="1"/>
        <v>416666.66666666663</v>
      </c>
    </row>
    <row r="14" spans="1:6">
      <c r="A14" s="38" t="s">
        <v>39</v>
      </c>
    </row>
    <row r="15" spans="1:6">
      <c r="A15" t="s">
        <v>40</v>
      </c>
    </row>
  </sheetData>
  <mergeCells count="1">
    <mergeCell ref="B1:C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7"/>
  <sheetViews>
    <sheetView topLeftCell="A40" workbookViewId="0">
      <selection activeCell="I56" sqref="I56:M67"/>
    </sheetView>
  </sheetViews>
  <sheetFormatPr defaultRowHeight="12.75"/>
  <cols>
    <col min="1" max="1" width="10.5703125" bestFit="1" customWidth="1"/>
    <col min="5" max="5" width="11.28515625" bestFit="1" customWidth="1"/>
    <col min="9" max="9" width="8.7109375" customWidth="1"/>
    <col min="10" max="10" width="11.28515625" bestFit="1" customWidth="1"/>
    <col min="11" max="11" width="9.5703125" customWidth="1"/>
  </cols>
  <sheetData>
    <row r="1" spans="1:23">
      <c r="A1" s="47" t="s">
        <v>70</v>
      </c>
    </row>
    <row r="2" spans="1:23">
      <c r="A2" s="7"/>
      <c r="B2" s="2" t="s">
        <v>1</v>
      </c>
      <c r="C2" s="2" t="s">
        <v>1</v>
      </c>
      <c r="D2" s="2" t="s">
        <v>1</v>
      </c>
      <c r="E2" s="2" t="s">
        <v>1</v>
      </c>
      <c r="F2" s="2" t="s">
        <v>1</v>
      </c>
      <c r="G2" s="2" t="s">
        <v>2</v>
      </c>
      <c r="H2" s="2" t="s">
        <v>2</v>
      </c>
      <c r="I2" s="2" t="s">
        <v>2</v>
      </c>
      <c r="J2" s="2" t="s">
        <v>2</v>
      </c>
      <c r="K2" s="2" t="s">
        <v>2</v>
      </c>
      <c r="M2" s="7"/>
      <c r="N2" s="2" t="s">
        <v>1</v>
      </c>
      <c r="O2" s="2" t="s">
        <v>1</v>
      </c>
      <c r="P2" s="2" t="s">
        <v>1</v>
      </c>
      <c r="Q2" s="2" t="s">
        <v>1</v>
      </c>
      <c r="R2" s="2" t="s">
        <v>1</v>
      </c>
      <c r="S2" s="2" t="s">
        <v>2</v>
      </c>
      <c r="T2" s="2" t="s">
        <v>2</v>
      </c>
      <c r="U2" s="2" t="s">
        <v>2</v>
      </c>
      <c r="V2" s="2" t="s">
        <v>2</v>
      </c>
      <c r="W2" s="2" t="s">
        <v>2</v>
      </c>
    </row>
    <row r="3" spans="1:23" ht="13.5" thickBot="1">
      <c r="A3" s="7" t="s">
        <v>0</v>
      </c>
      <c r="B3" s="8">
        <v>1</v>
      </c>
      <c r="C3" s="8">
        <v>2</v>
      </c>
      <c r="D3" s="8">
        <v>3</v>
      </c>
      <c r="E3" s="8">
        <v>4</v>
      </c>
      <c r="F3" s="9" t="s">
        <v>3</v>
      </c>
      <c r="G3" s="8">
        <v>1</v>
      </c>
      <c r="H3" s="8">
        <v>2</v>
      </c>
      <c r="I3" s="8">
        <v>3</v>
      </c>
      <c r="J3" s="8">
        <v>4</v>
      </c>
      <c r="K3" s="9" t="s">
        <v>3</v>
      </c>
      <c r="M3" s="7" t="s">
        <v>0</v>
      </c>
      <c r="N3" s="8">
        <v>1</v>
      </c>
      <c r="O3" s="8">
        <v>2</v>
      </c>
      <c r="P3" s="8">
        <v>3</v>
      </c>
      <c r="Q3" s="8">
        <v>4</v>
      </c>
      <c r="R3" s="9" t="s">
        <v>3</v>
      </c>
      <c r="S3" s="8">
        <v>1</v>
      </c>
      <c r="T3" s="8">
        <v>2</v>
      </c>
      <c r="U3" s="8">
        <v>3</v>
      </c>
      <c r="V3" s="8">
        <v>4</v>
      </c>
      <c r="W3" s="9" t="s">
        <v>3</v>
      </c>
    </row>
    <row r="4" spans="1:23">
      <c r="A4" s="1" t="s">
        <v>4</v>
      </c>
      <c r="B4" s="10">
        <v>0</v>
      </c>
      <c r="C4" s="10">
        <v>300</v>
      </c>
      <c r="D4" s="10">
        <v>600</v>
      </c>
      <c r="E4" s="10">
        <v>900</v>
      </c>
      <c r="F4" s="11" t="s">
        <v>3</v>
      </c>
      <c r="G4" s="10">
        <v>0</v>
      </c>
      <c r="H4" s="10">
        <v>300</v>
      </c>
      <c r="I4" s="10">
        <v>600</v>
      </c>
      <c r="J4" s="10">
        <v>900</v>
      </c>
      <c r="K4" s="11" t="s">
        <v>3</v>
      </c>
      <c r="M4" s="1" t="s">
        <v>4</v>
      </c>
      <c r="N4" s="10">
        <v>0</v>
      </c>
      <c r="O4" s="10">
        <v>300</v>
      </c>
      <c r="P4" s="10">
        <v>600</v>
      </c>
      <c r="Q4" s="10">
        <v>900</v>
      </c>
      <c r="R4" s="11" t="s">
        <v>3</v>
      </c>
      <c r="S4" s="10">
        <v>0</v>
      </c>
      <c r="T4" s="10">
        <v>300</v>
      </c>
      <c r="U4" s="10">
        <v>600</v>
      </c>
      <c r="V4" s="10">
        <v>900</v>
      </c>
      <c r="W4" s="11" t="s">
        <v>3</v>
      </c>
    </row>
    <row r="5" spans="1:23">
      <c r="A5" s="3">
        <v>1</v>
      </c>
      <c r="B5" s="4">
        <v>125</v>
      </c>
      <c r="C5" s="4">
        <v>24</v>
      </c>
      <c r="D5" s="4">
        <v>16</v>
      </c>
      <c r="E5" s="4">
        <v>26</v>
      </c>
      <c r="F5" s="6">
        <v>191</v>
      </c>
      <c r="G5" s="4">
        <v>215.02548999999973</v>
      </c>
      <c r="H5" s="4">
        <v>37.396279999999997</v>
      </c>
      <c r="I5" s="4">
        <v>15.011719999999997</v>
      </c>
      <c r="J5" s="4">
        <v>26.326689999999999</v>
      </c>
      <c r="K5" s="6">
        <v>293.76017999999965</v>
      </c>
      <c r="M5" s="3">
        <v>1</v>
      </c>
      <c r="N5" s="12">
        <f t="shared" ref="N5:N17" si="0">+B5/$F5</f>
        <v>0.65445026178010468</v>
      </c>
      <c r="O5" s="12">
        <f t="shared" ref="O5:O17" si="1">+C5/$F5</f>
        <v>0.1256544502617801</v>
      </c>
      <c r="P5" s="12">
        <f t="shared" ref="P5:P17" si="2">+D5/$F5</f>
        <v>8.3769633507853408E-2</v>
      </c>
      <c r="Q5" s="16">
        <f t="shared" ref="Q5:Q17" si="3">+E5/$F5</f>
        <v>0.13612565445026178</v>
      </c>
      <c r="R5" s="13">
        <f t="shared" ref="R5:R17" si="4">+F5/F$16</f>
        <v>0.19061876247504991</v>
      </c>
      <c r="S5" s="12">
        <f t="shared" ref="S5:S17" si="5">+G5/$K5</f>
        <v>0.73197630121277835</v>
      </c>
      <c r="T5" s="12">
        <f t="shared" ref="T5:T17" si="6">+H5/$K5</f>
        <v>0.12730207341240068</v>
      </c>
      <c r="U5" s="12">
        <f t="shared" ref="U5:U17" si="7">+I5/$K5</f>
        <v>5.1101956704955771E-2</v>
      </c>
      <c r="V5" s="12">
        <f t="shared" ref="V5:V17" si="8">+J5/$K5</f>
        <v>8.961966866986544E-2</v>
      </c>
      <c r="W5" s="13">
        <f t="shared" ref="W5:W17" si="9">+K5/K$16</f>
        <v>0.29317563761844573</v>
      </c>
    </row>
    <row r="6" spans="1:23">
      <c r="A6" s="3">
        <v>2</v>
      </c>
      <c r="B6" s="4">
        <v>51</v>
      </c>
      <c r="C6" s="4">
        <v>13</v>
      </c>
      <c r="D6" s="4">
        <v>16</v>
      </c>
      <c r="E6" s="4">
        <v>24</v>
      </c>
      <c r="F6" s="6">
        <v>104</v>
      </c>
      <c r="G6" s="4">
        <v>49.620739999999991</v>
      </c>
      <c r="H6" s="4">
        <v>15.665979999999998</v>
      </c>
      <c r="I6" s="4">
        <v>20.251559999999998</v>
      </c>
      <c r="J6" s="4">
        <v>23.350469999999998</v>
      </c>
      <c r="K6" s="6">
        <v>108.8887499999999</v>
      </c>
      <c r="M6" s="3">
        <v>2</v>
      </c>
      <c r="N6" s="12">
        <f t="shared" si="0"/>
        <v>0.49038461538461536</v>
      </c>
      <c r="O6" s="12">
        <f t="shared" si="1"/>
        <v>0.125</v>
      </c>
      <c r="P6" s="12">
        <f t="shared" si="2"/>
        <v>0.15384615384615385</v>
      </c>
      <c r="Q6" s="12">
        <f t="shared" si="3"/>
        <v>0.23076923076923078</v>
      </c>
      <c r="R6" s="13">
        <f t="shared" si="4"/>
        <v>0.10379241516966067</v>
      </c>
      <c r="S6" s="12">
        <f t="shared" si="5"/>
        <v>0.45570125472098849</v>
      </c>
      <c r="T6" s="12">
        <f t="shared" si="6"/>
        <v>0.1438714284074343</v>
      </c>
      <c r="U6" s="12">
        <f t="shared" si="7"/>
        <v>0.18598395151014238</v>
      </c>
      <c r="V6" s="12">
        <f t="shared" si="8"/>
        <v>0.21444336536143557</v>
      </c>
      <c r="W6" s="13">
        <f t="shared" si="9"/>
        <v>0.10867207635400258</v>
      </c>
    </row>
    <row r="7" spans="1:23">
      <c r="A7" s="3">
        <v>3</v>
      </c>
      <c r="B7" s="4">
        <v>42</v>
      </c>
      <c r="C7" s="4">
        <v>8</v>
      </c>
      <c r="D7" s="4">
        <v>13</v>
      </c>
      <c r="E7" s="4">
        <v>14</v>
      </c>
      <c r="F7" s="6">
        <v>77</v>
      </c>
      <c r="G7" s="4">
        <v>35.152360000000002</v>
      </c>
      <c r="H7" s="4">
        <v>5.7188299999999996</v>
      </c>
      <c r="I7" s="4">
        <v>15.188909999999996</v>
      </c>
      <c r="J7" s="4">
        <v>11.31593</v>
      </c>
      <c r="K7" s="6">
        <v>67.376029999999957</v>
      </c>
      <c r="M7" s="3">
        <v>3</v>
      </c>
      <c r="N7" s="12">
        <f t="shared" si="0"/>
        <v>0.54545454545454541</v>
      </c>
      <c r="O7" s="12">
        <f t="shared" si="1"/>
        <v>0.1038961038961039</v>
      </c>
      <c r="P7" s="12">
        <f t="shared" si="2"/>
        <v>0.16883116883116883</v>
      </c>
      <c r="Q7" s="12">
        <f t="shared" si="3"/>
        <v>0.18181818181818182</v>
      </c>
      <c r="R7" s="13">
        <f t="shared" si="4"/>
        <v>7.6846307385229545E-2</v>
      </c>
      <c r="S7" s="12">
        <f t="shared" si="5"/>
        <v>0.52173391634977639</v>
      </c>
      <c r="T7" s="12">
        <f t="shared" si="6"/>
        <v>8.487929609387794E-2</v>
      </c>
      <c r="U7" s="12">
        <f t="shared" si="7"/>
        <v>0.2254349209948999</v>
      </c>
      <c r="V7" s="12">
        <f t="shared" si="8"/>
        <v>0.16795186656144637</v>
      </c>
      <c r="W7" s="13">
        <f t="shared" si="9"/>
        <v>6.7241960960976871E-2</v>
      </c>
    </row>
    <row r="8" spans="1:23">
      <c r="A8" s="3">
        <v>4</v>
      </c>
      <c r="B8" s="4">
        <v>50</v>
      </c>
      <c r="C8" s="4">
        <v>14</v>
      </c>
      <c r="D8" s="4">
        <v>21</v>
      </c>
      <c r="E8" s="4">
        <v>28</v>
      </c>
      <c r="F8" s="6">
        <v>113</v>
      </c>
      <c r="G8" s="4">
        <v>45.626029999999993</v>
      </c>
      <c r="H8" s="4">
        <v>11.55843</v>
      </c>
      <c r="I8" s="4">
        <v>21.384810000000002</v>
      </c>
      <c r="J8" s="4">
        <v>23.351430000000001</v>
      </c>
      <c r="K8" s="6">
        <v>101.92069999999993</v>
      </c>
      <c r="M8" s="3">
        <v>4</v>
      </c>
      <c r="N8" s="12">
        <f t="shared" si="0"/>
        <v>0.44247787610619471</v>
      </c>
      <c r="O8" s="12">
        <f t="shared" si="1"/>
        <v>0.12389380530973451</v>
      </c>
      <c r="P8" s="12">
        <f t="shared" si="2"/>
        <v>0.18584070796460178</v>
      </c>
      <c r="Q8" s="12">
        <f t="shared" si="3"/>
        <v>0.24778761061946902</v>
      </c>
      <c r="R8" s="13">
        <f t="shared" si="4"/>
        <v>0.11277445109780439</v>
      </c>
      <c r="S8" s="12">
        <f t="shared" si="5"/>
        <v>0.44766205491131855</v>
      </c>
      <c r="T8" s="12">
        <f t="shared" si="6"/>
        <v>0.11340610886699178</v>
      </c>
      <c r="U8" s="12">
        <f t="shared" si="7"/>
        <v>0.20981812330566821</v>
      </c>
      <c r="V8" s="12">
        <f t="shared" si="8"/>
        <v>0.22911371291602214</v>
      </c>
      <c r="W8" s="13">
        <f t="shared" si="9"/>
        <v>0.10171789181576052</v>
      </c>
    </row>
    <row r="9" spans="1:23">
      <c r="A9" s="3">
        <v>5</v>
      </c>
      <c r="B9" s="4">
        <v>68</v>
      </c>
      <c r="C9" s="4">
        <v>13</v>
      </c>
      <c r="D9" s="4">
        <v>15</v>
      </c>
      <c r="E9" s="4">
        <v>14</v>
      </c>
      <c r="F9" s="6">
        <v>110</v>
      </c>
      <c r="G9" s="4">
        <v>59.093699999999963</v>
      </c>
      <c r="H9" s="4">
        <v>13.523129999999998</v>
      </c>
      <c r="I9" s="4">
        <v>14.833569999999998</v>
      </c>
      <c r="J9" s="4">
        <v>12.747139999999998</v>
      </c>
      <c r="K9" s="6">
        <v>100.19753999999993</v>
      </c>
      <c r="M9" s="3">
        <v>5</v>
      </c>
      <c r="N9" s="12">
        <f t="shared" si="0"/>
        <v>0.61818181818181817</v>
      </c>
      <c r="O9" s="12">
        <f t="shared" si="1"/>
        <v>0.11818181818181818</v>
      </c>
      <c r="P9" s="12">
        <f t="shared" si="2"/>
        <v>0.13636363636363635</v>
      </c>
      <c r="Q9" s="12">
        <f t="shared" si="3"/>
        <v>0.12727272727272726</v>
      </c>
      <c r="R9" s="13">
        <f t="shared" si="4"/>
        <v>0.10978043912175649</v>
      </c>
      <c r="S9" s="12">
        <f t="shared" si="5"/>
        <v>0.58977196446140301</v>
      </c>
      <c r="T9" s="12">
        <f t="shared" si="6"/>
        <v>0.13496469074989273</v>
      </c>
      <c r="U9" s="12">
        <f t="shared" si="7"/>
        <v>0.14804325535337504</v>
      </c>
      <c r="V9" s="12">
        <f t="shared" si="8"/>
        <v>0.12722008943532953</v>
      </c>
      <c r="W9" s="13">
        <f t="shared" si="9"/>
        <v>9.9998160667316233E-2</v>
      </c>
    </row>
    <row r="10" spans="1:23">
      <c r="A10" s="3">
        <v>6</v>
      </c>
      <c r="B10" s="4">
        <v>74</v>
      </c>
      <c r="C10" s="4">
        <v>10</v>
      </c>
      <c r="D10" s="4">
        <v>24</v>
      </c>
      <c r="E10" s="4">
        <v>28</v>
      </c>
      <c r="F10" s="6">
        <v>136</v>
      </c>
      <c r="G10" s="4">
        <v>60.882169999999981</v>
      </c>
      <c r="H10" s="4">
        <v>7.0292699999999995</v>
      </c>
      <c r="I10" s="4">
        <v>18.11063</v>
      </c>
      <c r="J10" s="4">
        <v>23.351430000000004</v>
      </c>
      <c r="K10" s="6">
        <v>109.37349999999994</v>
      </c>
      <c r="M10" s="3">
        <v>6</v>
      </c>
      <c r="N10" s="12">
        <f t="shared" si="0"/>
        <v>0.54411764705882348</v>
      </c>
      <c r="O10" s="12">
        <f t="shared" si="1"/>
        <v>7.3529411764705885E-2</v>
      </c>
      <c r="P10" s="12">
        <f t="shared" si="2"/>
        <v>0.17647058823529413</v>
      </c>
      <c r="Q10" s="12">
        <f t="shared" si="3"/>
        <v>0.20588235294117646</v>
      </c>
      <c r="R10" s="13">
        <f t="shared" si="4"/>
        <v>0.13572854291417166</v>
      </c>
      <c r="S10" s="12">
        <f t="shared" si="5"/>
        <v>0.55664461684045963</v>
      </c>
      <c r="T10" s="12">
        <f t="shared" si="6"/>
        <v>6.4268492825044488E-2</v>
      </c>
      <c r="U10" s="12">
        <f t="shared" si="7"/>
        <v>0.16558517373952567</v>
      </c>
      <c r="V10" s="12">
        <f t="shared" si="8"/>
        <v>0.21350171659497061</v>
      </c>
      <c r="W10" s="13">
        <f t="shared" si="9"/>
        <v>0.10915586176813036</v>
      </c>
    </row>
    <row r="11" spans="1:23">
      <c r="A11" s="3">
        <v>7</v>
      </c>
      <c r="B11" s="4">
        <v>80</v>
      </c>
      <c r="C11" s="4">
        <v>4</v>
      </c>
      <c r="D11" s="4">
        <v>20</v>
      </c>
      <c r="E11" s="4">
        <v>33</v>
      </c>
      <c r="F11" s="6">
        <v>137</v>
      </c>
      <c r="G11" s="4">
        <v>64.10184999999997</v>
      </c>
      <c r="H11" s="4">
        <v>3.09795</v>
      </c>
      <c r="I11" s="4">
        <v>15.966819999999995</v>
      </c>
      <c r="J11" s="4">
        <v>26.392960000000006</v>
      </c>
      <c r="K11" s="6">
        <v>109.55957999999993</v>
      </c>
      <c r="M11" s="3">
        <v>7</v>
      </c>
      <c r="N11" s="12">
        <f t="shared" si="0"/>
        <v>0.58394160583941601</v>
      </c>
      <c r="O11" s="12">
        <f t="shared" si="1"/>
        <v>2.9197080291970802E-2</v>
      </c>
      <c r="P11" s="12">
        <f t="shared" si="2"/>
        <v>0.145985401459854</v>
      </c>
      <c r="Q11" s="12">
        <f t="shared" si="3"/>
        <v>0.24087591240875914</v>
      </c>
      <c r="R11" s="13">
        <f t="shared" si="4"/>
        <v>0.13672654690618763</v>
      </c>
      <c r="S11" s="12">
        <f t="shared" si="5"/>
        <v>0.58508667156263294</v>
      </c>
      <c r="T11" s="12">
        <f t="shared" si="6"/>
        <v>2.8276395364056725E-2</v>
      </c>
      <c r="U11" s="12">
        <f t="shared" si="7"/>
        <v>0.1457364111837596</v>
      </c>
      <c r="V11" s="12">
        <f t="shared" si="8"/>
        <v>0.24090052188955108</v>
      </c>
      <c r="W11" s="13">
        <f t="shared" si="9"/>
        <v>0.10934157149450661</v>
      </c>
    </row>
    <row r="12" spans="1:23">
      <c r="A12" s="3">
        <v>8</v>
      </c>
      <c r="B12" s="4">
        <v>33</v>
      </c>
      <c r="C12" s="4">
        <v>5</v>
      </c>
      <c r="D12" s="4">
        <v>5</v>
      </c>
      <c r="E12" s="4">
        <v>16</v>
      </c>
      <c r="F12" s="6">
        <v>59</v>
      </c>
      <c r="G12" s="4">
        <v>25.673390000000001</v>
      </c>
      <c r="H12" s="4">
        <v>3.2761000000000005</v>
      </c>
      <c r="I12" s="4">
        <v>3.7531699999999999</v>
      </c>
      <c r="J12" s="4">
        <v>11.914729999999999</v>
      </c>
      <c r="K12" s="6">
        <v>44.617389999999993</v>
      </c>
      <c r="M12" s="3">
        <v>8</v>
      </c>
      <c r="N12" s="12">
        <f t="shared" si="0"/>
        <v>0.55932203389830504</v>
      </c>
      <c r="O12" s="12">
        <f t="shared" si="1"/>
        <v>8.4745762711864403E-2</v>
      </c>
      <c r="P12" s="12">
        <f t="shared" si="2"/>
        <v>8.4745762711864403E-2</v>
      </c>
      <c r="Q12" s="12">
        <f t="shared" si="3"/>
        <v>0.2711864406779661</v>
      </c>
      <c r="R12" s="13">
        <f t="shared" si="4"/>
        <v>5.8882235528942117E-2</v>
      </c>
      <c r="S12" s="12">
        <f t="shared" si="5"/>
        <v>0.57541218793838023</v>
      </c>
      <c r="T12" s="12">
        <f t="shared" si="6"/>
        <v>7.3426527190407168E-2</v>
      </c>
      <c r="U12" s="12">
        <f t="shared" si="7"/>
        <v>8.411899485828285E-2</v>
      </c>
      <c r="V12" s="12">
        <f t="shared" si="8"/>
        <v>0.26704229001292995</v>
      </c>
      <c r="W12" s="13">
        <f t="shared" si="9"/>
        <v>4.4528607526455349E-2</v>
      </c>
    </row>
    <row r="13" spans="1:23">
      <c r="A13" s="3">
        <v>9</v>
      </c>
      <c r="B13" s="4">
        <v>11</v>
      </c>
      <c r="C13" s="4">
        <v>2</v>
      </c>
      <c r="D13" s="4">
        <v>7</v>
      </c>
      <c r="E13" s="4">
        <v>7</v>
      </c>
      <c r="F13" s="6">
        <v>27</v>
      </c>
      <c r="G13" s="4">
        <v>8.6386299999999991</v>
      </c>
      <c r="H13" s="4">
        <v>1.31044</v>
      </c>
      <c r="I13" s="4">
        <v>7.6835300000000002</v>
      </c>
      <c r="J13" s="4">
        <v>5.0636099999999997</v>
      </c>
      <c r="K13" s="6">
        <v>22.696210000000001</v>
      </c>
      <c r="M13" s="3">
        <v>9</v>
      </c>
      <c r="N13" s="12">
        <f t="shared" si="0"/>
        <v>0.40740740740740738</v>
      </c>
      <c r="O13" s="12">
        <f t="shared" si="1"/>
        <v>7.407407407407407E-2</v>
      </c>
      <c r="P13" s="12">
        <f t="shared" si="2"/>
        <v>0.25925925925925924</v>
      </c>
      <c r="Q13" s="12">
        <f t="shared" si="3"/>
        <v>0.25925925925925924</v>
      </c>
      <c r="R13" s="13">
        <f t="shared" si="4"/>
        <v>2.6946107784431138E-2</v>
      </c>
      <c r="S13" s="12">
        <f t="shared" si="5"/>
        <v>0.38061993610386929</v>
      </c>
      <c r="T13" s="12">
        <f t="shared" si="6"/>
        <v>5.7738274363869566E-2</v>
      </c>
      <c r="U13" s="12">
        <f t="shared" si="7"/>
        <v>0.33853802022452206</v>
      </c>
      <c r="V13" s="12">
        <f t="shared" si="8"/>
        <v>0.22310376930773904</v>
      </c>
      <c r="W13" s="13">
        <f t="shared" si="9"/>
        <v>2.2651047661640705E-2</v>
      </c>
    </row>
    <row r="14" spans="1:23">
      <c r="A14" s="3">
        <v>10</v>
      </c>
      <c r="B14" s="4">
        <v>7</v>
      </c>
      <c r="C14" s="14">
        <v>0</v>
      </c>
      <c r="D14" s="4">
        <v>2</v>
      </c>
      <c r="E14" s="4">
        <v>4</v>
      </c>
      <c r="F14" s="6">
        <v>13</v>
      </c>
      <c r="G14" s="4">
        <v>5.0636099999999997</v>
      </c>
      <c r="H14" s="14">
        <v>0</v>
      </c>
      <c r="I14" s="4">
        <v>1.31044</v>
      </c>
      <c r="J14" s="4">
        <v>2.6208800000000001</v>
      </c>
      <c r="K14" s="6">
        <v>8.9949300000000001</v>
      </c>
      <c r="M14" s="3">
        <v>10</v>
      </c>
      <c r="N14" s="12">
        <f t="shared" si="0"/>
        <v>0.53846153846153844</v>
      </c>
      <c r="O14" s="12">
        <f t="shared" si="1"/>
        <v>0</v>
      </c>
      <c r="P14" s="12">
        <f t="shared" si="2"/>
        <v>0.15384615384615385</v>
      </c>
      <c r="Q14" s="12">
        <f t="shared" si="3"/>
        <v>0.30769230769230771</v>
      </c>
      <c r="R14" s="13">
        <f t="shared" si="4"/>
        <v>1.2974051896207584E-2</v>
      </c>
      <c r="S14" s="12">
        <f t="shared" si="5"/>
        <v>0.56294045645713753</v>
      </c>
      <c r="T14" s="12">
        <f t="shared" si="6"/>
        <v>0</v>
      </c>
      <c r="U14" s="12">
        <f t="shared" si="7"/>
        <v>0.14568651451428749</v>
      </c>
      <c r="V14" s="12">
        <f t="shared" si="8"/>
        <v>0.29137302902857498</v>
      </c>
      <c r="W14" s="13">
        <f t="shared" si="9"/>
        <v>8.9770313256319813E-3</v>
      </c>
    </row>
    <row r="15" spans="1:23">
      <c r="A15" s="3">
        <v>11</v>
      </c>
      <c r="B15" s="4">
        <v>22</v>
      </c>
      <c r="C15" s="4">
        <v>6</v>
      </c>
      <c r="D15" s="4">
        <v>5</v>
      </c>
      <c r="E15" s="4">
        <v>2</v>
      </c>
      <c r="F15" s="6">
        <v>35</v>
      </c>
      <c r="G15" s="4">
        <v>21.56296</v>
      </c>
      <c r="H15" s="4">
        <v>5.3625300000000005</v>
      </c>
      <c r="I15" s="4">
        <v>5.8960200000000009</v>
      </c>
      <c r="J15" s="4">
        <v>1.7875100000000002</v>
      </c>
      <c r="K15" s="6">
        <v>34.609019999999994</v>
      </c>
      <c r="M15" s="3">
        <v>11</v>
      </c>
      <c r="N15" s="12">
        <f t="shared" si="0"/>
        <v>0.62857142857142856</v>
      </c>
      <c r="O15" s="12">
        <f t="shared" si="1"/>
        <v>0.17142857142857143</v>
      </c>
      <c r="P15" s="12">
        <f t="shared" si="2"/>
        <v>0.14285714285714285</v>
      </c>
      <c r="Q15" s="12">
        <f t="shared" si="3"/>
        <v>5.7142857142857141E-2</v>
      </c>
      <c r="R15" s="13">
        <f t="shared" si="4"/>
        <v>3.4930139720558882E-2</v>
      </c>
      <c r="S15" s="12">
        <f t="shared" si="5"/>
        <v>0.62304451267328587</v>
      </c>
      <c r="T15" s="12">
        <f t="shared" si="6"/>
        <v>0.15494602274204822</v>
      </c>
      <c r="U15" s="12">
        <f t="shared" si="7"/>
        <v>0.17036079033731674</v>
      </c>
      <c r="V15" s="12">
        <f t="shared" si="8"/>
        <v>5.1648674247349403E-2</v>
      </c>
      <c r="W15" s="13">
        <f t="shared" si="9"/>
        <v>3.4540152807128424E-2</v>
      </c>
    </row>
    <row r="16" spans="1:23">
      <c r="A16" s="5" t="s">
        <v>3</v>
      </c>
      <c r="B16" s="6">
        <v>563</v>
      </c>
      <c r="C16" s="6">
        <v>99</v>
      </c>
      <c r="D16" s="6">
        <v>144</v>
      </c>
      <c r="E16" s="6">
        <v>196</v>
      </c>
      <c r="F16" s="6">
        <v>1002</v>
      </c>
      <c r="G16" s="6">
        <v>590.44093000000328</v>
      </c>
      <c r="H16" s="6">
        <v>103.93893999999993</v>
      </c>
      <c r="I16" s="6">
        <v>139.39117999999991</v>
      </c>
      <c r="J16" s="6">
        <v>168.22278000000026</v>
      </c>
      <c r="K16" s="6">
        <v>1001.9938300000039</v>
      </c>
      <c r="M16" s="5" t="s">
        <v>3</v>
      </c>
      <c r="N16" s="13">
        <f t="shared" si="0"/>
        <v>0.56187624750498999</v>
      </c>
      <c r="O16" s="13">
        <f t="shared" si="1"/>
        <v>9.880239520958084E-2</v>
      </c>
      <c r="P16" s="13">
        <f t="shared" si="2"/>
        <v>0.1437125748502994</v>
      </c>
      <c r="Q16" s="13">
        <f t="shared" si="3"/>
        <v>0.19560878243512975</v>
      </c>
      <c r="R16" s="13">
        <f t="shared" si="4"/>
        <v>1</v>
      </c>
      <c r="S16" s="13">
        <f t="shared" si="5"/>
        <v>0.58926603370402086</v>
      </c>
      <c r="T16" s="13">
        <f t="shared" si="6"/>
        <v>0.10373211579556287</v>
      </c>
      <c r="U16" s="13">
        <f t="shared" si="7"/>
        <v>0.13911381071078988</v>
      </c>
      <c r="V16" s="13">
        <f t="shared" si="8"/>
        <v>0.16788803978962585</v>
      </c>
      <c r="W16" s="13">
        <f t="shared" si="9"/>
        <v>1</v>
      </c>
    </row>
    <row r="17" spans="1:23">
      <c r="A17" s="5" t="s">
        <v>6</v>
      </c>
      <c r="B17" s="6">
        <f>SUM(B8:B15)</f>
        <v>345</v>
      </c>
      <c r="C17" s="6">
        <f t="shared" ref="C17:K17" si="10">SUM(C8:C15)</f>
        <v>54</v>
      </c>
      <c r="D17" s="6">
        <f t="shared" si="10"/>
        <v>99</v>
      </c>
      <c r="E17" s="6">
        <f t="shared" si="10"/>
        <v>132</v>
      </c>
      <c r="F17" s="6">
        <f t="shared" si="10"/>
        <v>630</v>
      </c>
      <c r="G17" s="6">
        <f t="shared" si="10"/>
        <v>290.64233999999988</v>
      </c>
      <c r="H17" s="6">
        <f t="shared" si="10"/>
        <v>45.157849999999989</v>
      </c>
      <c r="I17" s="6">
        <f t="shared" si="10"/>
        <v>88.938990000000004</v>
      </c>
      <c r="J17" s="6">
        <f t="shared" si="10"/>
        <v>107.22968999999999</v>
      </c>
      <c r="K17" s="6">
        <f t="shared" si="10"/>
        <v>531.9688699999997</v>
      </c>
      <c r="M17" s="5" t="s">
        <v>6</v>
      </c>
      <c r="N17" s="13">
        <f t="shared" si="0"/>
        <v>0.54761904761904767</v>
      </c>
      <c r="O17" s="13">
        <f t="shared" si="1"/>
        <v>8.5714285714285715E-2</v>
      </c>
      <c r="P17" s="13">
        <f t="shared" si="2"/>
        <v>0.15714285714285714</v>
      </c>
      <c r="Q17" s="13">
        <f t="shared" si="3"/>
        <v>0.20952380952380953</v>
      </c>
      <c r="R17" s="13">
        <f t="shared" si="4"/>
        <v>0.62874251497005984</v>
      </c>
      <c r="S17" s="13">
        <f t="shared" si="5"/>
        <v>0.54635215778697732</v>
      </c>
      <c r="T17" s="13">
        <f t="shared" si="6"/>
        <v>8.4888143924662388E-2</v>
      </c>
      <c r="U17" s="13">
        <f t="shared" si="7"/>
        <v>0.16718833566332567</v>
      </c>
      <c r="V17" s="13">
        <f t="shared" si="8"/>
        <v>0.20157136262503492</v>
      </c>
      <c r="W17" s="13">
        <f t="shared" si="9"/>
        <v>0.53091032506657021</v>
      </c>
    </row>
    <row r="19" spans="1:23">
      <c r="A19" s="47" t="s">
        <v>71</v>
      </c>
    </row>
    <row r="20" spans="1:23">
      <c r="A20" s="7"/>
      <c r="B20" s="2" t="s">
        <v>1</v>
      </c>
      <c r="C20" s="2" t="s">
        <v>1</v>
      </c>
      <c r="D20" s="2" t="s">
        <v>1</v>
      </c>
      <c r="E20" s="2" t="s">
        <v>1</v>
      </c>
      <c r="F20" s="2" t="s">
        <v>1</v>
      </c>
      <c r="G20" s="2" t="s">
        <v>2</v>
      </c>
      <c r="H20" s="2" t="s">
        <v>2</v>
      </c>
      <c r="I20" s="2" t="s">
        <v>2</v>
      </c>
      <c r="J20" s="2" t="s">
        <v>2</v>
      </c>
      <c r="K20" s="2" t="s">
        <v>2</v>
      </c>
      <c r="M20" s="7"/>
      <c r="N20" s="2" t="s">
        <v>1</v>
      </c>
      <c r="O20" s="2" t="s">
        <v>1</v>
      </c>
      <c r="P20" s="2" t="s">
        <v>1</v>
      </c>
      <c r="Q20" s="2" t="s">
        <v>1</v>
      </c>
      <c r="R20" s="2" t="s">
        <v>1</v>
      </c>
      <c r="S20" s="2" t="s">
        <v>2</v>
      </c>
      <c r="T20" s="2" t="s">
        <v>2</v>
      </c>
      <c r="U20" s="2" t="s">
        <v>2</v>
      </c>
      <c r="V20" s="2" t="s">
        <v>2</v>
      </c>
      <c r="W20" s="2" t="s">
        <v>2</v>
      </c>
    </row>
    <row r="21" spans="1:23" ht="13.5" thickBot="1">
      <c r="A21" s="7" t="s">
        <v>61</v>
      </c>
      <c r="B21" s="45" t="s">
        <v>62</v>
      </c>
      <c r="C21" s="45" t="s">
        <v>63</v>
      </c>
      <c r="D21" s="45" t="s">
        <v>64</v>
      </c>
      <c r="E21" s="45" t="s">
        <v>65</v>
      </c>
      <c r="F21" s="9" t="s">
        <v>3</v>
      </c>
      <c r="G21" s="45" t="s">
        <v>62</v>
      </c>
      <c r="H21" s="45" t="s">
        <v>63</v>
      </c>
      <c r="I21" s="45" t="s">
        <v>64</v>
      </c>
      <c r="J21" s="45" t="s">
        <v>65</v>
      </c>
      <c r="K21" s="9" t="s">
        <v>3</v>
      </c>
      <c r="M21" s="7" t="s">
        <v>61</v>
      </c>
      <c r="N21" s="45" t="s">
        <v>62</v>
      </c>
      <c r="O21" s="45" t="s">
        <v>63</v>
      </c>
      <c r="P21" s="45" t="s">
        <v>64</v>
      </c>
      <c r="Q21" s="45" t="s">
        <v>65</v>
      </c>
      <c r="R21" s="9" t="s">
        <v>3</v>
      </c>
      <c r="S21" s="45" t="s">
        <v>62</v>
      </c>
      <c r="T21" s="45" t="s">
        <v>63</v>
      </c>
      <c r="U21" s="45" t="s">
        <v>64</v>
      </c>
      <c r="V21" s="45" t="s">
        <v>65</v>
      </c>
      <c r="W21" s="9" t="s">
        <v>3</v>
      </c>
    </row>
    <row r="22" spans="1:23">
      <c r="A22" s="1" t="s">
        <v>4</v>
      </c>
      <c r="B22" s="10">
        <v>0</v>
      </c>
      <c r="C22" s="10">
        <v>300</v>
      </c>
      <c r="D22" s="10">
        <v>600</v>
      </c>
      <c r="E22" s="10">
        <v>900</v>
      </c>
      <c r="F22" s="11" t="s">
        <v>3</v>
      </c>
      <c r="G22" s="10">
        <v>0</v>
      </c>
      <c r="H22" s="10">
        <v>300</v>
      </c>
      <c r="I22" s="10">
        <v>600</v>
      </c>
      <c r="J22" s="10">
        <v>900</v>
      </c>
      <c r="K22" s="11" t="s">
        <v>3</v>
      </c>
      <c r="M22" s="1" t="s">
        <v>4</v>
      </c>
      <c r="N22" s="10">
        <v>0</v>
      </c>
      <c r="O22" s="10">
        <v>300</v>
      </c>
      <c r="P22" s="10">
        <v>600</v>
      </c>
      <c r="Q22" s="10">
        <v>900</v>
      </c>
      <c r="R22" s="11" t="s">
        <v>3</v>
      </c>
      <c r="S22" s="10">
        <v>0</v>
      </c>
      <c r="T22" s="10">
        <v>300</v>
      </c>
      <c r="U22" s="10">
        <v>600</v>
      </c>
      <c r="V22" s="10">
        <v>900</v>
      </c>
      <c r="W22" s="11" t="s">
        <v>3</v>
      </c>
    </row>
    <row r="23" spans="1:23">
      <c r="A23" s="3">
        <v>1</v>
      </c>
      <c r="B23" s="4">
        <v>140</v>
      </c>
      <c r="C23" s="4">
        <v>38</v>
      </c>
      <c r="D23" s="4">
        <v>11</v>
      </c>
      <c r="E23" s="4">
        <v>2</v>
      </c>
      <c r="F23" s="6">
        <v>191</v>
      </c>
      <c r="G23" s="4">
        <v>245.5627199999997</v>
      </c>
      <c r="H23" s="4">
        <v>35.863040000000005</v>
      </c>
      <c r="I23" s="4">
        <v>10.546909999999999</v>
      </c>
      <c r="J23" s="4">
        <v>1.7875100000000002</v>
      </c>
      <c r="K23" s="6">
        <v>293.76017999999965</v>
      </c>
      <c r="M23" s="3">
        <v>1</v>
      </c>
      <c r="N23" s="12">
        <f t="shared" ref="N23:N35" si="11">+B23/$F23</f>
        <v>0.73298429319371727</v>
      </c>
      <c r="O23" s="12">
        <f t="shared" ref="O23:O35" si="12">+C23/$F23</f>
        <v>0.19895287958115182</v>
      </c>
      <c r="P23" s="12">
        <f t="shared" ref="P23:P35" si="13">+D23/$F23</f>
        <v>5.7591623036649213E-2</v>
      </c>
      <c r="Q23" s="16">
        <f t="shared" ref="Q23:Q35" si="14">+E23/$F23</f>
        <v>1.0471204188481676E-2</v>
      </c>
      <c r="R23" s="13">
        <f t="shared" ref="R23:R35" si="15">+F23/F$16</f>
        <v>0.19061876247504991</v>
      </c>
      <c r="S23" s="12">
        <f t="shared" ref="S23:S35" si="16">+G23/$K23</f>
        <v>0.83592922635055578</v>
      </c>
      <c r="T23" s="12">
        <f t="shared" ref="T23:T35" si="17">+H23/$K23</f>
        <v>0.12208271386543965</v>
      </c>
      <c r="U23" s="12">
        <f t="shared" ref="U23:U35" si="18">+I23/$K23</f>
        <v>3.5903130233648453E-2</v>
      </c>
      <c r="V23" s="12">
        <f t="shared" ref="V23:V35" si="19">+J23/$K23</f>
        <v>6.0849295503563562E-3</v>
      </c>
      <c r="W23" s="13">
        <f t="shared" ref="W23:W35" si="20">+K23/K$16</f>
        <v>0.29317563761844573</v>
      </c>
    </row>
    <row r="24" spans="1:23">
      <c r="A24" s="3">
        <v>2</v>
      </c>
      <c r="B24" s="4">
        <v>34</v>
      </c>
      <c r="C24" s="4">
        <v>35</v>
      </c>
      <c r="D24" s="4">
        <v>26</v>
      </c>
      <c r="E24" s="4">
        <v>9</v>
      </c>
      <c r="F24" s="6">
        <v>104</v>
      </c>
      <c r="G24" s="4">
        <v>42.767700000000005</v>
      </c>
      <c r="H24" s="4">
        <v>29.846250000000001</v>
      </c>
      <c r="I24" s="4">
        <v>26.803760000000004</v>
      </c>
      <c r="J24" s="4">
        <v>9.4710400000000003</v>
      </c>
      <c r="K24" s="6">
        <v>108.8887499999999</v>
      </c>
      <c r="M24" s="3">
        <v>2</v>
      </c>
      <c r="N24" s="12">
        <f t="shared" si="11"/>
        <v>0.32692307692307693</v>
      </c>
      <c r="O24" s="12">
        <f t="shared" si="12"/>
        <v>0.33653846153846156</v>
      </c>
      <c r="P24" s="12">
        <f t="shared" si="13"/>
        <v>0.25</v>
      </c>
      <c r="Q24" s="12">
        <f t="shared" si="14"/>
        <v>8.6538461538461536E-2</v>
      </c>
      <c r="R24" s="13">
        <f t="shared" si="15"/>
        <v>0.10379241516966067</v>
      </c>
      <c r="S24" s="12">
        <f t="shared" si="16"/>
        <v>0.39276509281261879</v>
      </c>
      <c r="T24" s="12">
        <f t="shared" si="17"/>
        <v>0.27409856390122972</v>
      </c>
      <c r="U24" s="12">
        <f t="shared" si="18"/>
        <v>0.24615729356797675</v>
      </c>
      <c r="V24" s="12">
        <f t="shared" si="19"/>
        <v>8.6979049718175744E-2</v>
      </c>
      <c r="W24" s="13">
        <f t="shared" si="20"/>
        <v>0.10867207635400258</v>
      </c>
    </row>
    <row r="25" spans="1:23">
      <c r="A25" s="3">
        <v>3</v>
      </c>
      <c r="B25" s="4">
        <v>33</v>
      </c>
      <c r="C25" s="4">
        <v>23</v>
      </c>
      <c r="D25" s="4">
        <v>15</v>
      </c>
      <c r="E25" s="4">
        <v>6</v>
      </c>
      <c r="F25" s="6">
        <v>77</v>
      </c>
      <c r="G25" s="4">
        <v>26.870030000000007</v>
      </c>
      <c r="H25" s="4">
        <v>21.264039999999998</v>
      </c>
      <c r="I25" s="4">
        <v>14.356499999999999</v>
      </c>
      <c r="J25" s="4">
        <v>4.8854600000000001</v>
      </c>
      <c r="K25" s="6">
        <v>67.376029999999957</v>
      </c>
      <c r="M25" s="3">
        <v>3</v>
      </c>
      <c r="N25" s="12">
        <f t="shared" si="11"/>
        <v>0.42857142857142855</v>
      </c>
      <c r="O25" s="12">
        <f t="shared" si="12"/>
        <v>0.29870129870129869</v>
      </c>
      <c r="P25" s="12">
        <f t="shared" si="13"/>
        <v>0.19480519480519481</v>
      </c>
      <c r="Q25" s="12">
        <f t="shared" si="14"/>
        <v>7.792207792207792E-2</v>
      </c>
      <c r="R25" s="13">
        <f t="shared" si="15"/>
        <v>7.6846307385229545E-2</v>
      </c>
      <c r="S25" s="12">
        <f t="shared" si="16"/>
        <v>0.39880696443527502</v>
      </c>
      <c r="T25" s="12">
        <f t="shared" si="17"/>
        <v>0.3156024479328926</v>
      </c>
      <c r="U25" s="12">
        <f t="shared" si="18"/>
        <v>0.21308023046178304</v>
      </c>
      <c r="V25" s="12">
        <f t="shared" si="19"/>
        <v>7.2510357170049985E-2</v>
      </c>
      <c r="W25" s="13">
        <f t="shared" si="20"/>
        <v>6.7241960960976871E-2</v>
      </c>
    </row>
    <row r="26" spans="1:23">
      <c r="A26" s="3">
        <v>4</v>
      </c>
      <c r="B26" s="4">
        <v>26</v>
      </c>
      <c r="C26" s="4">
        <v>32</v>
      </c>
      <c r="D26" s="4">
        <v>30</v>
      </c>
      <c r="E26" s="4">
        <v>25</v>
      </c>
      <c r="F26" s="6">
        <v>113</v>
      </c>
      <c r="G26" s="4">
        <v>24.183840000000007</v>
      </c>
      <c r="H26" s="4">
        <v>27.880590000000002</v>
      </c>
      <c r="I26" s="4">
        <v>27.99343</v>
      </c>
      <c r="J26" s="4">
        <v>21.862840000000006</v>
      </c>
      <c r="K26" s="6">
        <v>101.92069999999993</v>
      </c>
      <c r="M26" s="3">
        <v>4</v>
      </c>
      <c r="N26" s="12">
        <f t="shared" si="11"/>
        <v>0.23008849557522124</v>
      </c>
      <c r="O26" s="12">
        <f t="shared" si="12"/>
        <v>0.2831858407079646</v>
      </c>
      <c r="P26" s="12">
        <f t="shared" si="13"/>
        <v>0.26548672566371684</v>
      </c>
      <c r="Q26" s="12">
        <f t="shared" si="14"/>
        <v>0.22123893805309736</v>
      </c>
      <c r="R26" s="13">
        <f t="shared" si="15"/>
        <v>0.11277445109780439</v>
      </c>
      <c r="S26" s="12">
        <f t="shared" si="16"/>
        <v>0.23728094489146978</v>
      </c>
      <c r="T26" s="12">
        <f t="shared" si="17"/>
        <v>0.27355179075496949</v>
      </c>
      <c r="U26" s="12">
        <f t="shared" si="18"/>
        <v>0.27465892600816144</v>
      </c>
      <c r="V26" s="12">
        <f t="shared" si="19"/>
        <v>0.21450833834540012</v>
      </c>
      <c r="W26" s="13">
        <f t="shared" si="20"/>
        <v>0.10171789181576052</v>
      </c>
    </row>
    <row r="27" spans="1:23">
      <c r="A27" s="3">
        <v>5</v>
      </c>
      <c r="B27" s="4">
        <v>26</v>
      </c>
      <c r="C27" s="4">
        <v>37</v>
      </c>
      <c r="D27" s="4">
        <v>31</v>
      </c>
      <c r="E27" s="4">
        <v>16</v>
      </c>
      <c r="F27" s="6">
        <v>110</v>
      </c>
      <c r="G27" s="4">
        <v>23.949270000000009</v>
      </c>
      <c r="H27" s="4">
        <v>37.108170000000001</v>
      </c>
      <c r="I27" s="4">
        <v>25.317090000000004</v>
      </c>
      <c r="J27" s="4">
        <v>13.823009999999998</v>
      </c>
      <c r="K27" s="6">
        <v>100.19753999999993</v>
      </c>
      <c r="M27" s="3">
        <v>5</v>
      </c>
      <c r="N27" s="12">
        <f t="shared" si="11"/>
        <v>0.23636363636363636</v>
      </c>
      <c r="O27" s="12">
        <f t="shared" si="12"/>
        <v>0.33636363636363636</v>
      </c>
      <c r="P27" s="12">
        <f t="shared" si="13"/>
        <v>0.2818181818181818</v>
      </c>
      <c r="Q27" s="12">
        <f t="shared" si="14"/>
        <v>0.14545454545454545</v>
      </c>
      <c r="R27" s="13">
        <f t="shared" si="15"/>
        <v>0.10978043912175649</v>
      </c>
      <c r="S27" s="12">
        <f t="shared" si="16"/>
        <v>0.23902053882760022</v>
      </c>
      <c r="T27" s="12">
        <f t="shared" si="17"/>
        <v>0.37035011039193205</v>
      </c>
      <c r="U27" s="12">
        <f t="shared" si="18"/>
        <v>0.25267177218123338</v>
      </c>
      <c r="V27" s="12">
        <f t="shared" si="19"/>
        <v>0.13795757859923516</v>
      </c>
      <c r="W27" s="13">
        <f t="shared" si="20"/>
        <v>9.9998160667316233E-2</v>
      </c>
    </row>
    <row r="28" spans="1:23">
      <c r="A28" s="3">
        <v>6</v>
      </c>
      <c r="B28" s="4">
        <v>35</v>
      </c>
      <c r="C28" s="4">
        <v>36</v>
      </c>
      <c r="D28" s="4">
        <v>37</v>
      </c>
      <c r="E28" s="4">
        <v>28</v>
      </c>
      <c r="F28" s="6">
        <v>136</v>
      </c>
      <c r="G28" s="4">
        <v>30.080819999999999</v>
      </c>
      <c r="H28" s="4">
        <v>28.59319</v>
      </c>
      <c r="I28" s="4">
        <v>29.013840000000005</v>
      </c>
      <c r="J28" s="4">
        <v>21.685650000000003</v>
      </c>
      <c r="K28" s="6">
        <v>109.37349999999994</v>
      </c>
      <c r="M28" s="3">
        <v>6</v>
      </c>
      <c r="N28" s="12">
        <f t="shared" si="11"/>
        <v>0.25735294117647056</v>
      </c>
      <c r="O28" s="12">
        <f t="shared" si="12"/>
        <v>0.26470588235294118</v>
      </c>
      <c r="P28" s="12">
        <f t="shared" si="13"/>
        <v>0.27205882352941174</v>
      </c>
      <c r="Q28" s="12">
        <f t="shared" si="14"/>
        <v>0.20588235294117646</v>
      </c>
      <c r="R28" s="13">
        <f t="shared" si="15"/>
        <v>0.13572854291417166</v>
      </c>
      <c r="S28" s="12">
        <f t="shared" si="16"/>
        <v>0.27502841181821935</v>
      </c>
      <c r="T28" s="12">
        <f t="shared" si="17"/>
        <v>0.26142703671364653</v>
      </c>
      <c r="U28" s="12">
        <f t="shared" si="18"/>
        <v>0.26527303231587196</v>
      </c>
      <c r="V28" s="12">
        <f t="shared" si="19"/>
        <v>0.19827151915226279</v>
      </c>
      <c r="W28" s="13">
        <f t="shared" si="20"/>
        <v>0.10915586176813036</v>
      </c>
    </row>
    <row r="29" spans="1:23">
      <c r="A29" s="3">
        <v>7</v>
      </c>
      <c r="B29" s="4">
        <v>18</v>
      </c>
      <c r="C29" s="4">
        <v>33</v>
      </c>
      <c r="D29" s="4">
        <v>44</v>
      </c>
      <c r="E29" s="4">
        <v>42</v>
      </c>
      <c r="F29" s="6">
        <v>137</v>
      </c>
      <c r="G29" s="4">
        <v>13.702239999999998</v>
      </c>
      <c r="H29" s="4">
        <v>27.581670000000003</v>
      </c>
      <c r="I29" s="4">
        <v>35.508659999999999</v>
      </c>
      <c r="J29" s="4">
        <v>32.767010000000006</v>
      </c>
      <c r="K29" s="6">
        <v>109.55957999999993</v>
      </c>
      <c r="M29" s="3">
        <v>7</v>
      </c>
      <c r="N29" s="12">
        <f t="shared" si="11"/>
        <v>0.13138686131386862</v>
      </c>
      <c r="O29" s="12">
        <f t="shared" si="12"/>
        <v>0.24087591240875914</v>
      </c>
      <c r="P29" s="12">
        <f t="shared" si="13"/>
        <v>0.32116788321167883</v>
      </c>
      <c r="Q29" s="12">
        <f t="shared" si="14"/>
        <v>0.30656934306569344</v>
      </c>
      <c r="R29" s="13">
        <f t="shared" si="15"/>
        <v>0.13672654690618763</v>
      </c>
      <c r="S29" s="12">
        <f t="shared" si="16"/>
        <v>0.12506656195651725</v>
      </c>
      <c r="T29" s="12">
        <f t="shared" si="17"/>
        <v>0.25175041744409771</v>
      </c>
      <c r="U29" s="12">
        <f t="shared" si="18"/>
        <v>0.32410365209505204</v>
      </c>
      <c r="V29" s="12">
        <f t="shared" si="19"/>
        <v>0.2990793685043337</v>
      </c>
      <c r="W29" s="13">
        <f t="shared" si="20"/>
        <v>0.10934157149450661</v>
      </c>
    </row>
    <row r="30" spans="1:23">
      <c r="A30" s="3">
        <v>8</v>
      </c>
      <c r="B30" s="4">
        <v>7</v>
      </c>
      <c r="C30" s="4">
        <v>16</v>
      </c>
      <c r="D30" s="4">
        <v>19</v>
      </c>
      <c r="E30" s="4">
        <v>17</v>
      </c>
      <c r="F30" s="6">
        <v>59</v>
      </c>
      <c r="G30" s="4">
        <v>5.0636099999999997</v>
      </c>
      <c r="H30" s="4">
        <v>10.48352</v>
      </c>
      <c r="I30" s="4">
        <v>16.500309999999999</v>
      </c>
      <c r="J30" s="4">
        <v>12.569949999999999</v>
      </c>
      <c r="K30" s="6">
        <v>44.617389999999993</v>
      </c>
      <c r="M30" s="3">
        <v>8</v>
      </c>
      <c r="N30" s="12">
        <f t="shared" si="11"/>
        <v>0.11864406779661017</v>
      </c>
      <c r="O30" s="12">
        <f t="shared" si="12"/>
        <v>0.2711864406779661</v>
      </c>
      <c r="P30" s="12">
        <f t="shared" si="13"/>
        <v>0.32203389830508472</v>
      </c>
      <c r="Q30" s="12">
        <f t="shared" si="14"/>
        <v>0.28813559322033899</v>
      </c>
      <c r="R30" s="13">
        <f t="shared" si="15"/>
        <v>5.8882235528942117E-2</v>
      </c>
      <c r="S30" s="12">
        <f t="shared" si="16"/>
        <v>0.11348960573444571</v>
      </c>
      <c r="T30" s="12">
        <f t="shared" si="17"/>
        <v>0.23496488700930293</v>
      </c>
      <c r="U30" s="12">
        <f t="shared" si="18"/>
        <v>0.3698179118052401</v>
      </c>
      <c r="V30" s="12">
        <f t="shared" si="19"/>
        <v>0.28172759545101139</v>
      </c>
      <c r="W30" s="13">
        <f t="shared" si="20"/>
        <v>4.4528607526455349E-2</v>
      </c>
    </row>
    <row r="31" spans="1:23">
      <c r="A31" s="3">
        <v>9</v>
      </c>
      <c r="B31" s="4">
        <v>1</v>
      </c>
      <c r="C31" s="4">
        <v>3</v>
      </c>
      <c r="D31" s="4">
        <v>11</v>
      </c>
      <c r="E31" s="4">
        <v>12</v>
      </c>
      <c r="F31" s="6">
        <v>27</v>
      </c>
      <c r="G31" s="4">
        <v>1.13229</v>
      </c>
      <c r="H31" s="4">
        <v>4.1085099999999999</v>
      </c>
      <c r="I31" s="4">
        <v>9.1157000000000004</v>
      </c>
      <c r="J31" s="4">
        <v>8.3397100000000002</v>
      </c>
      <c r="K31" s="6">
        <v>22.696210000000001</v>
      </c>
      <c r="M31" s="3">
        <v>9</v>
      </c>
      <c r="N31" s="12">
        <f t="shared" si="11"/>
        <v>3.7037037037037035E-2</v>
      </c>
      <c r="O31" s="12">
        <f t="shared" si="12"/>
        <v>0.1111111111111111</v>
      </c>
      <c r="P31" s="12">
        <f t="shared" si="13"/>
        <v>0.40740740740740738</v>
      </c>
      <c r="Q31" s="12">
        <f t="shared" si="14"/>
        <v>0.44444444444444442</v>
      </c>
      <c r="R31" s="13">
        <f t="shared" si="15"/>
        <v>2.6946107784431138E-2</v>
      </c>
      <c r="S31" s="12">
        <f t="shared" si="16"/>
        <v>4.988894621613036E-2</v>
      </c>
      <c r="T31" s="12">
        <f t="shared" si="17"/>
        <v>0.18102185342839178</v>
      </c>
      <c r="U31" s="12">
        <f t="shared" si="18"/>
        <v>0.40163974513806489</v>
      </c>
      <c r="V31" s="12">
        <f t="shared" si="19"/>
        <v>0.36744945521741296</v>
      </c>
      <c r="W31" s="13">
        <f t="shared" si="20"/>
        <v>2.2651047661640705E-2</v>
      </c>
    </row>
    <row r="32" spans="1:23">
      <c r="A32" s="3">
        <v>10</v>
      </c>
      <c r="B32" s="4">
        <v>3</v>
      </c>
      <c r="C32" s="18">
        <v>0</v>
      </c>
      <c r="D32" s="4">
        <v>4</v>
      </c>
      <c r="E32" s="4">
        <v>6</v>
      </c>
      <c r="F32" s="6">
        <v>13</v>
      </c>
      <c r="G32" s="4">
        <v>1.9656600000000004</v>
      </c>
      <c r="H32" s="14">
        <v>0</v>
      </c>
      <c r="I32" s="4">
        <v>2.6208800000000001</v>
      </c>
      <c r="J32" s="4">
        <v>4.4083899999999998</v>
      </c>
      <c r="K32" s="6">
        <v>8.9949300000000001</v>
      </c>
      <c r="M32" s="3">
        <v>10</v>
      </c>
      <c r="N32" s="12">
        <f t="shared" si="11"/>
        <v>0.23076923076923078</v>
      </c>
      <c r="O32" s="12">
        <f t="shared" si="12"/>
        <v>0</v>
      </c>
      <c r="P32" s="12">
        <f t="shared" si="13"/>
        <v>0.30769230769230771</v>
      </c>
      <c r="Q32" s="12">
        <f t="shared" si="14"/>
        <v>0.46153846153846156</v>
      </c>
      <c r="R32" s="13">
        <f t="shared" si="15"/>
        <v>1.2974051896207584E-2</v>
      </c>
      <c r="S32" s="12">
        <f t="shared" si="16"/>
        <v>0.21852977177143129</v>
      </c>
      <c r="T32" s="12">
        <f t="shared" si="17"/>
        <v>0</v>
      </c>
      <c r="U32" s="12">
        <f t="shared" si="18"/>
        <v>0.29137302902857498</v>
      </c>
      <c r="V32" s="12">
        <f t="shared" si="19"/>
        <v>0.49009719919999373</v>
      </c>
      <c r="W32" s="13">
        <f t="shared" si="20"/>
        <v>8.9770313256319813E-3</v>
      </c>
    </row>
    <row r="33" spans="1:23">
      <c r="A33" s="3">
        <v>11</v>
      </c>
      <c r="B33" s="4">
        <v>11</v>
      </c>
      <c r="C33" s="4">
        <v>10</v>
      </c>
      <c r="D33" s="4">
        <v>7</v>
      </c>
      <c r="E33" s="4">
        <v>7</v>
      </c>
      <c r="F33" s="6">
        <v>35</v>
      </c>
      <c r="G33" s="4">
        <v>12.447259999999998</v>
      </c>
      <c r="H33" s="4">
        <v>10.60333</v>
      </c>
      <c r="I33" s="4">
        <v>6.0177500000000004</v>
      </c>
      <c r="J33" s="4">
        <v>5.54068</v>
      </c>
      <c r="K33" s="6">
        <v>34.609019999999994</v>
      </c>
      <c r="M33" s="3">
        <v>11</v>
      </c>
      <c r="N33" s="12">
        <f t="shared" si="11"/>
        <v>0.31428571428571428</v>
      </c>
      <c r="O33" s="12">
        <f t="shared" si="12"/>
        <v>0.2857142857142857</v>
      </c>
      <c r="P33" s="12">
        <f t="shared" si="13"/>
        <v>0.2</v>
      </c>
      <c r="Q33" s="12">
        <f t="shared" si="14"/>
        <v>0.2</v>
      </c>
      <c r="R33" s="13">
        <f t="shared" si="15"/>
        <v>3.4930139720558882E-2</v>
      </c>
      <c r="S33" s="12">
        <f t="shared" si="16"/>
        <v>0.35965363942694711</v>
      </c>
      <c r="T33" s="12">
        <f t="shared" si="17"/>
        <v>0.30637475432705119</v>
      </c>
      <c r="U33" s="12">
        <f t="shared" si="18"/>
        <v>0.1738780814943619</v>
      </c>
      <c r="V33" s="12">
        <f t="shared" si="19"/>
        <v>0.16009352475163993</v>
      </c>
      <c r="W33" s="13">
        <f t="shared" si="20"/>
        <v>3.4540152807128424E-2</v>
      </c>
    </row>
    <row r="34" spans="1:23">
      <c r="A34" s="5" t="s">
        <v>3</v>
      </c>
      <c r="B34" s="6">
        <v>334</v>
      </c>
      <c r="C34" s="6">
        <v>263</v>
      </c>
      <c r="D34" s="6">
        <v>235</v>
      </c>
      <c r="E34" s="6">
        <v>170</v>
      </c>
      <c r="F34" s="6">
        <v>1002</v>
      </c>
      <c r="G34" s="6">
        <v>427.72544000000079</v>
      </c>
      <c r="H34" s="6">
        <v>233.33231000000126</v>
      </c>
      <c r="I34" s="6">
        <v>203.7948300000007</v>
      </c>
      <c r="J34" s="6">
        <v>137.14125000000004</v>
      </c>
      <c r="K34" s="6">
        <v>1001.9938300000039</v>
      </c>
      <c r="M34" s="5" t="s">
        <v>3</v>
      </c>
      <c r="N34" s="13">
        <f t="shared" si="11"/>
        <v>0.33333333333333331</v>
      </c>
      <c r="O34" s="13">
        <f t="shared" si="12"/>
        <v>0.2624750499001996</v>
      </c>
      <c r="P34" s="13">
        <f t="shared" si="13"/>
        <v>0.2345309381237525</v>
      </c>
      <c r="Q34" s="13">
        <f t="shared" si="14"/>
        <v>0.16966067864271456</v>
      </c>
      <c r="R34" s="13">
        <f t="shared" si="15"/>
        <v>1</v>
      </c>
      <c r="S34" s="13">
        <f t="shared" si="16"/>
        <v>0.42687432516425688</v>
      </c>
      <c r="T34" s="13">
        <f t="shared" si="17"/>
        <v>0.23286801077407868</v>
      </c>
      <c r="U34" s="13">
        <f t="shared" si="18"/>
        <v>0.20338930629942095</v>
      </c>
      <c r="V34" s="13">
        <f t="shared" si="19"/>
        <v>0.13686835776224243</v>
      </c>
      <c r="W34" s="13">
        <f t="shared" si="20"/>
        <v>1</v>
      </c>
    </row>
    <row r="35" spans="1:23">
      <c r="A35" s="5" t="s">
        <v>6</v>
      </c>
      <c r="B35" s="6">
        <f>SUM(B26:B33)</f>
        <v>127</v>
      </c>
      <c r="C35" s="6">
        <f t="shared" ref="C35:K35" si="21">SUM(C26:C33)</f>
        <v>167</v>
      </c>
      <c r="D35" s="6">
        <f t="shared" si="21"/>
        <v>183</v>
      </c>
      <c r="E35" s="6">
        <f t="shared" si="21"/>
        <v>153</v>
      </c>
      <c r="F35" s="6">
        <f t="shared" si="21"/>
        <v>630</v>
      </c>
      <c r="G35" s="6">
        <f t="shared" si="21"/>
        <v>112.52499000000002</v>
      </c>
      <c r="H35" s="6">
        <f t="shared" si="21"/>
        <v>146.35898</v>
      </c>
      <c r="I35" s="6">
        <f t="shared" si="21"/>
        <v>152.08766</v>
      </c>
      <c r="J35" s="6">
        <f t="shared" si="21"/>
        <v>120.99723999999999</v>
      </c>
      <c r="K35" s="6">
        <f t="shared" si="21"/>
        <v>531.9688699999997</v>
      </c>
      <c r="M35" s="5" t="s">
        <v>6</v>
      </c>
      <c r="N35" s="13">
        <f t="shared" si="11"/>
        <v>0.20158730158730159</v>
      </c>
      <c r="O35" s="13">
        <f t="shared" si="12"/>
        <v>0.26507936507936508</v>
      </c>
      <c r="P35" s="13">
        <f t="shared" si="13"/>
        <v>0.2904761904761905</v>
      </c>
      <c r="Q35" s="13">
        <f t="shared" si="14"/>
        <v>0.24285714285714285</v>
      </c>
      <c r="R35" s="13">
        <f t="shared" si="15"/>
        <v>0.62874251497005984</v>
      </c>
      <c r="S35" s="13">
        <f t="shared" si="16"/>
        <v>0.21152551652129584</v>
      </c>
      <c r="T35" s="13">
        <f t="shared" si="17"/>
        <v>0.27512696372627987</v>
      </c>
      <c r="U35" s="13">
        <f t="shared" si="18"/>
        <v>0.28589578935323806</v>
      </c>
      <c r="V35" s="13">
        <f t="shared" si="19"/>
        <v>0.22745173039918681</v>
      </c>
      <c r="W35" s="13">
        <f t="shared" si="20"/>
        <v>0.53091032506657021</v>
      </c>
    </row>
    <row r="37" spans="1:23">
      <c r="A37" s="31" t="s">
        <v>69</v>
      </c>
    </row>
    <row r="38" spans="1:23">
      <c r="A38" s="7"/>
      <c r="B38" s="2" t="s">
        <v>1</v>
      </c>
      <c r="C38" s="2" t="s">
        <v>1</v>
      </c>
      <c r="D38" s="2" t="s">
        <v>1</v>
      </c>
      <c r="E38" s="2" t="s">
        <v>1</v>
      </c>
      <c r="F38" s="2" t="s">
        <v>1</v>
      </c>
      <c r="G38" s="2" t="s">
        <v>2</v>
      </c>
      <c r="H38" s="2" t="s">
        <v>2</v>
      </c>
      <c r="I38" s="2" t="s">
        <v>2</v>
      </c>
      <c r="J38" s="2" t="s">
        <v>2</v>
      </c>
      <c r="K38" s="2" t="s">
        <v>2</v>
      </c>
      <c r="M38" s="7"/>
      <c r="N38" s="2" t="s">
        <v>1</v>
      </c>
      <c r="O38" s="2" t="s">
        <v>1</v>
      </c>
      <c r="P38" s="2" t="s">
        <v>1</v>
      </c>
      <c r="Q38" s="2" t="s">
        <v>1</v>
      </c>
      <c r="R38" s="2" t="s">
        <v>1</v>
      </c>
      <c r="S38" s="2" t="s">
        <v>2</v>
      </c>
      <c r="T38" s="2" t="s">
        <v>2</v>
      </c>
      <c r="U38" s="2" t="s">
        <v>2</v>
      </c>
      <c r="V38" s="2" t="s">
        <v>2</v>
      </c>
      <c r="W38" s="2" t="s">
        <v>2</v>
      </c>
    </row>
    <row r="39" spans="1:23" ht="13.5" thickBot="1">
      <c r="A39" s="7" t="s">
        <v>69</v>
      </c>
      <c r="B39" s="45" t="s">
        <v>62</v>
      </c>
      <c r="C39" s="45" t="s">
        <v>63</v>
      </c>
      <c r="D39" s="45" t="s">
        <v>64</v>
      </c>
      <c r="E39" s="45" t="s">
        <v>65</v>
      </c>
      <c r="F39" s="9" t="s">
        <v>3</v>
      </c>
      <c r="G39" s="45" t="s">
        <v>62</v>
      </c>
      <c r="H39" s="45" t="s">
        <v>63</v>
      </c>
      <c r="I39" s="45" t="s">
        <v>64</v>
      </c>
      <c r="J39" s="45" t="s">
        <v>65</v>
      </c>
      <c r="K39" s="9" t="s">
        <v>3</v>
      </c>
      <c r="M39" s="7" t="s">
        <v>69</v>
      </c>
      <c r="N39" s="8">
        <v>1</v>
      </c>
      <c r="O39" s="8">
        <v>2</v>
      </c>
      <c r="P39" s="8">
        <v>3</v>
      </c>
      <c r="Q39" s="8">
        <v>4</v>
      </c>
      <c r="R39" s="9" t="s">
        <v>3</v>
      </c>
      <c r="S39" s="8">
        <v>1</v>
      </c>
      <c r="T39" s="8">
        <v>2</v>
      </c>
      <c r="U39" s="8">
        <v>3</v>
      </c>
      <c r="V39" s="8">
        <v>4</v>
      </c>
      <c r="W39" s="9" t="s">
        <v>3</v>
      </c>
    </row>
    <row r="40" spans="1:23">
      <c r="A40" s="1" t="s">
        <v>4</v>
      </c>
      <c r="B40" s="10">
        <v>0</v>
      </c>
      <c r="C40" s="10">
        <v>300</v>
      </c>
      <c r="D40" s="10">
        <v>600</v>
      </c>
      <c r="E40" s="10">
        <v>900</v>
      </c>
      <c r="F40" s="11" t="s">
        <v>3</v>
      </c>
      <c r="G40" s="10">
        <v>0</v>
      </c>
      <c r="H40" s="10">
        <v>300</v>
      </c>
      <c r="I40" s="10">
        <v>600</v>
      </c>
      <c r="J40" s="10">
        <v>900</v>
      </c>
      <c r="K40" s="11" t="s">
        <v>3</v>
      </c>
      <c r="M40" s="1" t="s">
        <v>4</v>
      </c>
      <c r="N40" s="10">
        <v>0</v>
      </c>
      <c r="O40" s="10">
        <v>300</v>
      </c>
      <c r="P40" s="10">
        <v>600</v>
      </c>
      <c r="Q40" s="10">
        <v>900</v>
      </c>
      <c r="R40" s="11" t="s">
        <v>3</v>
      </c>
      <c r="S40" s="10">
        <v>0</v>
      </c>
      <c r="T40" s="10">
        <v>300</v>
      </c>
      <c r="U40" s="10">
        <v>600</v>
      </c>
      <c r="V40" s="10">
        <v>900</v>
      </c>
      <c r="W40" s="11" t="s">
        <v>3</v>
      </c>
    </row>
    <row r="41" spans="1:23">
      <c r="A41" s="3">
        <v>1</v>
      </c>
      <c r="B41" s="4">
        <f>+B5-B23</f>
        <v>-15</v>
      </c>
      <c r="C41" s="4">
        <f t="shared" ref="C41:K41" si="22">+C5-C23</f>
        <v>-14</v>
      </c>
      <c r="D41" s="4">
        <f t="shared" si="22"/>
        <v>5</v>
      </c>
      <c r="E41" s="4">
        <f t="shared" si="22"/>
        <v>24</v>
      </c>
      <c r="F41" s="6">
        <f t="shared" si="22"/>
        <v>0</v>
      </c>
      <c r="G41" s="4">
        <f t="shared" si="22"/>
        <v>-30.537229999999965</v>
      </c>
      <c r="H41" s="4">
        <f t="shared" si="22"/>
        <v>1.5332399999999922</v>
      </c>
      <c r="I41" s="4">
        <f t="shared" si="22"/>
        <v>4.4648099999999982</v>
      </c>
      <c r="J41" s="4">
        <f t="shared" si="22"/>
        <v>24.539179999999998</v>
      </c>
      <c r="K41" s="6">
        <f t="shared" si="22"/>
        <v>0</v>
      </c>
      <c r="M41" s="3">
        <v>1</v>
      </c>
      <c r="N41" s="12">
        <f t="shared" ref="N41:W41" si="23">+N5-N23</f>
        <v>-7.8534031413612593E-2</v>
      </c>
      <c r="O41" s="12">
        <f t="shared" si="23"/>
        <v>-7.3298429319371722E-2</v>
      </c>
      <c r="P41" s="12">
        <f t="shared" si="23"/>
        <v>2.6178010471204195E-2</v>
      </c>
      <c r="Q41" s="16">
        <f t="shared" si="23"/>
        <v>0.1256544502617801</v>
      </c>
      <c r="R41" s="13">
        <f t="shared" si="23"/>
        <v>0</v>
      </c>
      <c r="S41" s="12">
        <f t="shared" si="23"/>
        <v>-0.10395292513777743</v>
      </c>
      <c r="T41" s="12">
        <f t="shared" si="23"/>
        <v>5.2193595469610388E-3</v>
      </c>
      <c r="U41" s="12">
        <f t="shared" si="23"/>
        <v>1.5198826471307318E-2</v>
      </c>
      <c r="V41" s="12">
        <f t="shared" si="23"/>
        <v>8.353473911950908E-2</v>
      </c>
      <c r="W41" s="13">
        <f t="shared" si="23"/>
        <v>0</v>
      </c>
    </row>
    <row r="42" spans="1:23">
      <c r="A42" s="3">
        <v>2</v>
      </c>
      <c r="B42" s="4">
        <f t="shared" ref="B42:K42" si="24">+B6-B24</f>
        <v>17</v>
      </c>
      <c r="C42" s="4">
        <f t="shared" si="24"/>
        <v>-22</v>
      </c>
      <c r="D42" s="4">
        <f t="shared" si="24"/>
        <v>-10</v>
      </c>
      <c r="E42" s="4">
        <f t="shared" si="24"/>
        <v>15</v>
      </c>
      <c r="F42" s="6">
        <f t="shared" si="24"/>
        <v>0</v>
      </c>
      <c r="G42" s="4">
        <f t="shared" si="24"/>
        <v>6.8530399999999858</v>
      </c>
      <c r="H42" s="4">
        <f t="shared" si="24"/>
        <v>-14.180270000000004</v>
      </c>
      <c r="I42" s="4">
        <f t="shared" si="24"/>
        <v>-6.5522000000000062</v>
      </c>
      <c r="J42" s="4">
        <f t="shared" si="24"/>
        <v>13.879429999999997</v>
      </c>
      <c r="K42" s="6">
        <f t="shared" si="24"/>
        <v>0</v>
      </c>
      <c r="M42" s="3">
        <v>2</v>
      </c>
      <c r="N42" s="12">
        <f t="shared" ref="N42:W42" si="25">+N6-N24</f>
        <v>0.16346153846153844</v>
      </c>
      <c r="O42" s="12">
        <f t="shared" si="25"/>
        <v>-0.21153846153846156</v>
      </c>
      <c r="P42" s="12">
        <f t="shared" si="25"/>
        <v>-9.6153846153846145E-2</v>
      </c>
      <c r="Q42" s="12">
        <f t="shared" si="25"/>
        <v>0.14423076923076925</v>
      </c>
      <c r="R42" s="13">
        <f t="shared" si="25"/>
        <v>0</v>
      </c>
      <c r="S42" s="12">
        <f t="shared" si="25"/>
        <v>6.2936161908369703E-2</v>
      </c>
      <c r="T42" s="12">
        <f t="shared" si="25"/>
        <v>-0.13022713549379542</v>
      </c>
      <c r="U42" s="12">
        <f t="shared" si="25"/>
        <v>-6.0173342057834367E-2</v>
      </c>
      <c r="V42" s="12">
        <f t="shared" si="25"/>
        <v>0.12746431564325983</v>
      </c>
      <c r="W42" s="13">
        <f t="shared" si="25"/>
        <v>0</v>
      </c>
    </row>
    <row r="43" spans="1:23">
      <c r="A43" s="3">
        <v>3</v>
      </c>
      <c r="B43" s="4">
        <f t="shared" ref="B43:K43" si="26">+B7-B25</f>
        <v>9</v>
      </c>
      <c r="C43" s="4">
        <f t="shared" si="26"/>
        <v>-15</v>
      </c>
      <c r="D43" s="4">
        <f t="shared" si="26"/>
        <v>-2</v>
      </c>
      <c r="E43" s="4">
        <f t="shared" si="26"/>
        <v>8</v>
      </c>
      <c r="F43" s="6">
        <f t="shared" si="26"/>
        <v>0</v>
      </c>
      <c r="G43" s="4">
        <f t="shared" si="26"/>
        <v>8.2823299999999946</v>
      </c>
      <c r="H43" s="4">
        <f t="shared" si="26"/>
        <v>-15.545209999999997</v>
      </c>
      <c r="I43" s="4">
        <f t="shared" si="26"/>
        <v>0.83240999999999765</v>
      </c>
      <c r="J43" s="4">
        <f t="shared" si="26"/>
        <v>6.4304699999999997</v>
      </c>
      <c r="K43" s="6">
        <f t="shared" si="26"/>
        <v>0</v>
      </c>
      <c r="M43" s="3">
        <v>3</v>
      </c>
      <c r="N43" s="12">
        <f t="shared" ref="N43:W43" si="27">+N7-N25</f>
        <v>0.11688311688311687</v>
      </c>
      <c r="O43" s="12">
        <f t="shared" si="27"/>
        <v>-0.19480519480519479</v>
      </c>
      <c r="P43" s="12">
        <f t="shared" si="27"/>
        <v>-2.5974025974025983E-2</v>
      </c>
      <c r="Q43" s="12">
        <f t="shared" si="27"/>
        <v>0.1038961038961039</v>
      </c>
      <c r="R43" s="13">
        <f t="shared" si="27"/>
        <v>0</v>
      </c>
      <c r="S43" s="12">
        <f t="shared" si="27"/>
        <v>0.12292695191450137</v>
      </c>
      <c r="T43" s="12">
        <f t="shared" si="27"/>
        <v>-0.23072315183901465</v>
      </c>
      <c r="U43" s="12">
        <f t="shared" si="27"/>
        <v>1.2354690533116858E-2</v>
      </c>
      <c r="V43" s="12">
        <f t="shared" si="27"/>
        <v>9.5441509391396381E-2</v>
      </c>
      <c r="W43" s="13">
        <f t="shared" si="27"/>
        <v>0</v>
      </c>
    </row>
    <row r="44" spans="1:23">
      <c r="A44" s="3">
        <v>4</v>
      </c>
      <c r="B44" s="4">
        <f t="shared" ref="B44:K44" si="28">+B8-B26</f>
        <v>24</v>
      </c>
      <c r="C44" s="4">
        <f t="shared" si="28"/>
        <v>-18</v>
      </c>
      <c r="D44" s="4">
        <f t="shared" si="28"/>
        <v>-9</v>
      </c>
      <c r="E44" s="4">
        <f t="shared" si="28"/>
        <v>3</v>
      </c>
      <c r="F44" s="6">
        <f t="shared" si="28"/>
        <v>0</v>
      </c>
      <c r="G44" s="4">
        <f t="shared" si="28"/>
        <v>21.442189999999986</v>
      </c>
      <c r="H44" s="4">
        <f t="shared" si="28"/>
        <v>-16.322160000000004</v>
      </c>
      <c r="I44" s="4">
        <f t="shared" si="28"/>
        <v>-6.6086199999999984</v>
      </c>
      <c r="J44" s="4">
        <f t="shared" si="28"/>
        <v>1.488589999999995</v>
      </c>
      <c r="K44" s="6">
        <f t="shared" si="28"/>
        <v>0</v>
      </c>
      <c r="M44" s="3">
        <v>4</v>
      </c>
      <c r="N44" s="12">
        <f t="shared" ref="N44:W44" si="29">+N8-N26</f>
        <v>0.21238938053097348</v>
      </c>
      <c r="O44" s="12">
        <f t="shared" si="29"/>
        <v>-0.15929203539823009</v>
      </c>
      <c r="P44" s="12">
        <f t="shared" si="29"/>
        <v>-7.9646017699115057E-2</v>
      </c>
      <c r="Q44" s="12">
        <f t="shared" si="29"/>
        <v>2.6548672566371667E-2</v>
      </c>
      <c r="R44" s="13">
        <f t="shared" si="29"/>
        <v>0</v>
      </c>
      <c r="S44" s="12">
        <f t="shared" si="29"/>
        <v>0.21038111001984877</v>
      </c>
      <c r="T44" s="12">
        <f t="shared" si="29"/>
        <v>-0.16014568188797773</v>
      </c>
      <c r="U44" s="12">
        <f t="shared" si="29"/>
        <v>-6.4840802702493233E-2</v>
      </c>
      <c r="V44" s="12">
        <f t="shared" si="29"/>
        <v>1.4605374570622026E-2</v>
      </c>
      <c r="W44" s="13">
        <f t="shared" si="29"/>
        <v>0</v>
      </c>
    </row>
    <row r="45" spans="1:23">
      <c r="A45" s="3">
        <v>5</v>
      </c>
      <c r="B45" s="4">
        <f t="shared" ref="B45:K45" si="30">+B9-B27</f>
        <v>42</v>
      </c>
      <c r="C45" s="4">
        <f t="shared" si="30"/>
        <v>-24</v>
      </c>
      <c r="D45" s="4">
        <f t="shared" si="30"/>
        <v>-16</v>
      </c>
      <c r="E45" s="4">
        <f t="shared" si="30"/>
        <v>-2</v>
      </c>
      <c r="F45" s="6">
        <f t="shared" si="30"/>
        <v>0</v>
      </c>
      <c r="G45" s="4">
        <f t="shared" si="30"/>
        <v>35.144429999999957</v>
      </c>
      <c r="H45" s="4">
        <f t="shared" si="30"/>
        <v>-23.585040000000003</v>
      </c>
      <c r="I45" s="4">
        <f t="shared" si="30"/>
        <v>-10.483520000000006</v>
      </c>
      <c r="J45" s="4">
        <f t="shared" si="30"/>
        <v>-1.0758700000000001</v>
      </c>
      <c r="K45" s="6">
        <f t="shared" si="30"/>
        <v>0</v>
      </c>
      <c r="M45" s="3">
        <v>5</v>
      </c>
      <c r="N45" s="12">
        <f t="shared" ref="N45:W45" si="31">+N9-N27</f>
        <v>0.38181818181818183</v>
      </c>
      <c r="O45" s="12">
        <f t="shared" si="31"/>
        <v>-0.2181818181818182</v>
      </c>
      <c r="P45" s="12">
        <f t="shared" si="31"/>
        <v>-0.14545454545454545</v>
      </c>
      <c r="Q45" s="12">
        <f t="shared" si="31"/>
        <v>-1.8181818181818188E-2</v>
      </c>
      <c r="R45" s="13">
        <f t="shared" si="31"/>
        <v>0</v>
      </c>
      <c r="S45" s="12">
        <f t="shared" si="31"/>
        <v>0.35075142563380279</v>
      </c>
      <c r="T45" s="12">
        <f t="shared" si="31"/>
        <v>-0.23538541964203932</v>
      </c>
      <c r="U45" s="12">
        <f t="shared" si="31"/>
        <v>-0.10462851682785834</v>
      </c>
      <c r="V45" s="12">
        <f t="shared" si="31"/>
        <v>-1.0737489163905628E-2</v>
      </c>
      <c r="W45" s="13">
        <f t="shared" si="31"/>
        <v>0</v>
      </c>
    </row>
    <row r="46" spans="1:23">
      <c r="A46" s="3">
        <v>6</v>
      </c>
      <c r="B46" s="4">
        <f t="shared" ref="B46:K46" si="32">+B10-B28</f>
        <v>39</v>
      </c>
      <c r="C46" s="4">
        <f t="shared" si="32"/>
        <v>-26</v>
      </c>
      <c r="D46" s="4">
        <f t="shared" si="32"/>
        <v>-13</v>
      </c>
      <c r="E46" s="4">
        <f t="shared" si="32"/>
        <v>0</v>
      </c>
      <c r="F46" s="6">
        <f t="shared" si="32"/>
        <v>0</v>
      </c>
      <c r="G46" s="4">
        <f t="shared" si="32"/>
        <v>30.801349999999982</v>
      </c>
      <c r="H46" s="4">
        <f t="shared" si="32"/>
        <v>-21.56392</v>
      </c>
      <c r="I46" s="4">
        <f t="shared" si="32"/>
        <v>-10.903210000000005</v>
      </c>
      <c r="J46" s="4">
        <f t="shared" si="32"/>
        <v>1.6657800000000016</v>
      </c>
      <c r="K46" s="6">
        <f t="shared" si="32"/>
        <v>0</v>
      </c>
      <c r="M46" s="3">
        <v>6</v>
      </c>
      <c r="N46" s="12">
        <f t="shared" ref="N46:W46" si="33">+N10-N28</f>
        <v>0.28676470588235292</v>
      </c>
      <c r="O46" s="12">
        <f t="shared" si="33"/>
        <v>-0.19117647058823528</v>
      </c>
      <c r="P46" s="12">
        <f t="shared" si="33"/>
        <v>-9.5588235294117613E-2</v>
      </c>
      <c r="Q46" s="12">
        <f t="shared" si="33"/>
        <v>0</v>
      </c>
      <c r="R46" s="13">
        <f t="shared" si="33"/>
        <v>0</v>
      </c>
      <c r="S46" s="12">
        <f t="shared" si="33"/>
        <v>0.28161620502224027</v>
      </c>
      <c r="T46" s="12">
        <f t="shared" si="33"/>
        <v>-0.19715854388860204</v>
      </c>
      <c r="U46" s="12">
        <f t="shared" si="33"/>
        <v>-9.9687858576346294E-2</v>
      </c>
      <c r="V46" s="12">
        <f t="shared" si="33"/>
        <v>1.5230197442707816E-2</v>
      </c>
      <c r="W46" s="13">
        <f t="shared" si="33"/>
        <v>0</v>
      </c>
    </row>
    <row r="47" spans="1:23">
      <c r="A47" s="3">
        <v>7</v>
      </c>
      <c r="B47" s="4">
        <f t="shared" ref="B47:K47" si="34">+B11-B29</f>
        <v>62</v>
      </c>
      <c r="C47" s="4">
        <f t="shared" si="34"/>
        <v>-29</v>
      </c>
      <c r="D47" s="4">
        <f t="shared" si="34"/>
        <v>-24</v>
      </c>
      <c r="E47" s="4">
        <f t="shared" si="34"/>
        <v>-9</v>
      </c>
      <c r="F47" s="6">
        <f t="shared" si="34"/>
        <v>0</v>
      </c>
      <c r="G47" s="4">
        <f t="shared" si="34"/>
        <v>50.399609999999974</v>
      </c>
      <c r="H47" s="4">
        <f t="shared" si="34"/>
        <v>-24.483720000000002</v>
      </c>
      <c r="I47" s="4">
        <f t="shared" si="34"/>
        <v>-19.541840000000004</v>
      </c>
      <c r="J47" s="4">
        <f t="shared" si="34"/>
        <v>-6.3740500000000004</v>
      </c>
      <c r="K47" s="6">
        <f t="shared" si="34"/>
        <v>0</v>
      </c>
      <c r="M47" s="3">
        <v>7</v>
      </c>
      <c r="N47" s="12">
        <f t="shared" ref="N47:W47" si="35">+N11-N29</f>
        <v>0.45255474452554739</v>
      </c>
      <c r="O47" s="12">
        <f t="shared" si="35"/>
        <v>-0.21167883211678834</v>
      </c>
      <c r="P47" s="12">
        <f t="shared" si="35"/>
        <v>-0.17518248175182483</v>
      </c>
      <c r="Q47" s="12">
        <f t="shared" si="35"/>
        <v>-6.569343065693431E-2</v>
      </c>
      <c r="R47" s="13">
        <f t="shared" si="35"/>
        <v>0</v>
      </c>
      <c r="S47" s="12">
        <f t="shared" si="35"/>
        <v>0.46002010960611572</v>
      </c>
      <c r="T47" s="12">
        <f t="shared" si="35"/>
        <v>-0.22347402208004097</v>
      </c>
      <c r="U47" s="12">
        <f t="shared" si="35"/>
        <v>-0.17836724091129244</v>
      </c>
      <c r="V47" s="12">
        <f t="shared" si="35"/>
        <v>-5.817884661478262E-2</v>
      </c>
      <c r="W47" s="13">
        <f t="shared" si="35"/>
        <v>0</v>
      </c>
    </row>
    <row r="48" spans="1:23">
      <c r="A48" s="3">
        <v>8</v>
      </c>
      <c r="B48" s="4">
        <f t="shared" ref="B48:K48" si="36">+B12-B30</f>
        <v>26</v>
      </c>
      <c r="C48" s="4">
        <f t="shared" si="36"/>
        <v>-11</v>
      </c>
      <c r="D48" s="4">
        <f t="shared" si="36"/>
        <v>-14</v>
      </c>
      <c r="E48" s="4">
        <f t="shared" si="36"/>
        <v>-1</v>
      </c>
      <c r="F48" s="6">
        <f t="shared" si="36"/>
        <v>0</v>
      </c>
      <c r="G48" s="4">
        <f t="shared" si="36"/>
        <v>20.609780000000001</v>
      </c>
      <c r="H48" s="4">
        <f t="shared" si="36"/>
        <v>-7.2074199999999999</v>
      </c>
      <c r="I48" s="4">
        <f t="shared" si="36"/>
        <v>-12.747139999999998</v>
      </c>
      <c r="J48" s="4">
        <f t="shared" si="36"/>
        <v>-0.65521999999999991</v>
      </c>
      <c r="K48" s="6">
        <f t="shared" si="36"/>
        <v>0</v>
      </c>
      <c r="M48" s="3">
        <v>8</v>
      </c>
      <c r="N48" s="12">
        <f t="shared" ref="N48:W48" si="37">+N12-N30</f>
        <v>0.44067796610169485</v>
      </c>
      <c r="O48" s="12">
        <f t="shared" si="37"/>
        <v>-0.1864406779661017</v>
      </c>
      <c r="P48" s="12">
        <f t="shared" si="37"/>
        <v>-0.23728813559322032</v>
      </c>
      <c r="Q48" s="12">
        <f t="shared" si="37"/>
        <v>-1.6949152542372892E-2</v>
      </c>
      <c r="R48" s="13">
        <f t="shared" si="37"/>
        <v>0</v>
      </c>
      <c r="S48" s="12">
        <f t="shared" si="37"/>
        <v>0.46192258220393451</v>
      </c>
      <c r="T48" s="12">
        <f t="shared" si="37"/>
        <v>-0.16153835981889575</v>
      </c>
      <c r="U48" s="12">
        <f t="shared" si="37"/>
        <v>-0.28569891694695726</v>
      </c>
      <c r="V48" s="12">
        <f t="shared" si="37"/>
        <v>-1.4685305438081442E-2</v>
      </c>
      <c r="W48" s="13">
        <f t="shared" si="37"/>
        <v>0</v>
      </c>
    </row>
    <row r="49" spans="1:23">
      <c r="A49" s="3">
        <v>9</v>
      </c>
      <c r="B49" s="4">
        <f t="shared" ref="B49:K49" si="38">+B13-B31</f>
        <v>10</v>
      </c>
      <c r="C49" s="4">
        <f t="shared" si="38"/>
        <v>-1</v>
      </c>
      <c r="D49" s="4">
        <f t="shared" si="38"/>
        <v>-4</v>
      </c>
      <c r="E49" s="4">
        <f t="shared" si="38"/>
        <v>-5</v>
      </c>
      <c r="F49" s="6">
        <f t="shared" si="38"/>
        <v>0</v>
      </c>
      <c r="G49" s="4">
        <f t="shared" si="38"/>
        <v>7.5063399999999989</v>
      </c>
      <c r="H49" s="4">
        <f t="shared" si="38"/>
        <v>-2.7980700000000001</v>
      </c>
      <c r="I49" s="4">
        <f t="shared" si="38"/>
        <v>-1.4321700000000002</v>
      </c>
      <c r="J49" s="4">
        <f t="shared" si="38"/>
        <v>-3.2761000000000005</v>
      </c>
      <c r="K49" s="6">
        <f t="shared" si="38"/>
        <v>0</v>
      </c>
      <c r="M49" s="3">
        <v>9</v>
      </c>
      <c r="N49" s="12">
        <f t="shared" ref="N49:W49" si="39">+N13-N31</f>
        <v>0.37037037037037035</v>
      </c>
      <c r="O49" s="12">
        <f t="shared" si="39"/>
        <v>-3.7037037037037035E-2</v>
      </c>
      <c r="P49" s="12">
        <f t="shared" si="39"/>
        <v>-0.14814814814814814</v>
      </c>
      <c r="Q49" s="12">
        <f t="shared" si="39"/>
        <v>-0.18518518518518517</v>
      </c>
      <c r="R49" s="13">
        <f t="shared" si="39"/>
        <v>0</v>
      </c>
      <c r="S49" s="12">
        <f t="shared" si="39"/>
        <v>0.33073098988773891</v>
      </c>
      <c r="T49" s="12">
        <f t="shared" si="39"/>
        <v>-0.12328357906452221</v>
      </c>
      <c r="U49" s="12">
        <f t="shared" si="39"/>
        <v>-6.3101724913542823E-2</v>
      </c>
      <c r="V49" s="12">
        <f t="shared" si="39"/>
        <v>-0.14434568590967392</v>
      </c>
      <c r="W49" s="13">
        <f t="shared" si="39"/>
        <v>0</v>
      </c>
    </row>
    <row r="50" spans="1:23">
      <c r="A50" s="3">
        <v>10</v>
      </c>
      <c r="B50" s="4">
        <f t="shared" ref="B50:K50" si="40">+B14-B32</f>
        <v>4</v>
      </c>
      <c r="C50" s="14">
        <f t="shared" si="40"/>
        <v>0</v>
      </c>
      <c r="D50" s="4">
        <f t="shared" si="40"/>
        <v>-2</v>
      </c>
      <c r="E50" s="4">
        <f t="shared" si="40"/>
        <v>-2</v>
      </c>
      <c r="F50" s="6">
        <f t="shared" si="40"/>
        <v>0</v>
      </c>
      <c r="G50" s="4">
        <f t="shared" si="40"/>
        <v>3.0979499999999991</v>
      </c>
      <c r="H50" s="14">
        <f t="shared" si="40"/>
        <v>0</v>
      </c>
      <c r="I50" s="4">
        <f t="shared" si="40"/>
        <v>-1.31044</v>
      </c>
      <c r="J50" s="4">
        <f t="shared" si="40"/>
        <v>-1.7875099999999997</v>
      </c>
      <c r="K50" s="6">
        <f t="shared" si="40"/>
        <v>0</v>
      </c>
      <c r="M50" s="3">
        <v>10</v>
      </c>
      <c r="N50" s="12">
        <f t="shared" ref="N50:W50" si="41">+N14-N32</f>
        <v>0.30769230769230765</v>
      </c>
      <c r="O50" s="12">
        <f t="shared" si="41"/>
        <v>0</v>
      </c>
      <c r="P50" s="12">
        <f t="shared" si="41"/>
        <v>-0.15384615384615385</v>
      </c>
      <c r="Q50" s="12">
        <f t="shared" si="41"/>
        <v>-0.15384615384615385</v>
      </c>
      <c r="R50" s="13">
        <f t="shared" si="41"/>
        <v>0</v>
      </c>
      <c r="S50" s="12">
        <f t="shared" si="41"/>
        <v>0.34441068468570624</v>
      </c>
      <c r="T50" s="12">
        <f t="shared" si="41"/>
        <v>0</v>
      </c>
      <c r="U50" s="12">
        <f t="shared" si="41"/>
        <v>-0.14568651451428749</v>
      </c>
      <c r="V50" s="12">
        <f t="shared" si="41"/>
        <v>-0.19872417017141875</v>
      </c>
      <c r="W50" s="13">
        <f t="shared" si="41"/>
        <v>0</v>
      </c>
    </row>
    <row r="51" spans="1:23">
      <c r="A51" s="3">
        <v>11</v>
      </c>
      <c r="B51" s="4">
        <f t="shared" ref="B51:K51" si="42">+B15-B33</f>
        <v>11</v>
      </c>
      <c r="C51" s="4">
        <f t="shared" si="42"/>
        <v>-4</v>
      </c>
      <c r="D51" s="4">
        <f t="shared" si="42"/>
        <v>-2</v>
      </c>
      <c r="E51" s="4">
        <f t="shared" si="42"/>
        <v>-5</v>
      </c>
      <c r="F51" s="6">
        <f t="shared" si="42"/>
        <v>0</v>
      </c>
      <c r="G51" s="4">
        <f t="shared" si="42"/>
        <v>9.1157000000000021</v>
      </c>
      <c r="H51" s="4">
        <f t="shared" si="42"/>
        <v>-5.2407999999999992</v>
      </c>
      <c r="I51" s="4">
        <f t="shared" si="42"/>
        <v>-0.12172999999999945</v>
      </c>
      <c r="J51" s="4">
        <f t="shared" si="42"/>
        <v>-3.7531699999999999</v>
      </c>
      <c r="K51" s="6">
        <f t="shared" si="42"/>
        <v>0</v>
      </c>
      <c r="M51" s="3">
        <v>11</v>
      </c>
      <c r="N51" s="12">
        <f t="shared" ref="N51:W51" si="43">+N15-N33</f>
        <v>0.31428571428571428</v>
      </c>
      <c r="O51" s="12">
        <f t="shared" si="43"/>
        <v>-0.11428571428571427</v>
      </c>
      <c r="P51" s="12">
        <f t="shared" si="43"/>
        <v>-5.7142857142857162E-2</v>
      </c>
      <c r="Q51" s="12">
        <f t="shared" si="43"/>
        <v>-0.14285714285714288</v>
      </c>
      <c r="R51" s="13">
        <f t="shared" si="43"/>
        <v>0</v>
      </c>
      <c r="S51" s="12">
        <f t="shared" si="43"/>
        <v>0.26339087324633875</v>
      </c>
      <c r="T51" s="12">
        <f t="shared" si="43"/>
        <v>-0.15142873158500297</v>
      </c>
      <c r="U51" s="12">
        <f t="shared" si="43"/>
        <v>-3.5172911570451604E-3</v>
      </c>
      <c r="V51" s="12">
        <f t="shared" si="43"/>
        <v>-0.10844485050429054</v>
      </c>
      <c r="W51" s="13">
        <f t="shared" si="43"/>
        <v>0</v>
      </c>
    </row>
    <row r="52" spans="1:23">
      <c r="A52" s="5" t="s">
        <v>3</v>
      </c>
      <c r="B52" s="6">
        <f t="shared" ref="B52:K52" si="44">+B16-B34</f>
        <v>229</v>
      </c>
      <c r="C52" s="6">
        <f t="shared" si="44"/>
        <v>-164</v>
      </c>
      <c r="D52" s="6">
        <f t="shared" si="44"/>
        <v>-91</v>
      </c>
      <c r="E52" s="6">
        <f t="shared" si="44"/>
        <v>26</v>
      </c>
      <c r="F52" s="6">
        <f t="shared" si="44"/>
        <v>0</v>
      </c>
      <c r="G52" s="6">
        <f t="shared" si="44"/>
        <v>162.71549000000249</v>
      </c>
      <c r="H52" s="6">
        <f t="shared" si="44"/>
        <v>-129.39337000000131</v>
      </c>
      <c r="I52" s="6">
        <f t="shared" si="44"/>
        <v>-64.403650000000795</v>
      </c>
      <c r="J52" s="6">
        <f t="shared" si="44"/>
        <v>31.081530000000214</v>
      </c>
      <c r="K52" s="6">
        <f t="shared" si="44"/>
        <v>0</v>
      </c>
      <c r="M52" s="5" t="s">
        <v>3</v>
      </c>
      <c r="N52" s="13">
        <f t="shared" ref="N52:W52" si="45">+N16-N34</f>
        <v>0.22854291417165667</v>
      </c>
      <c r="O52" s="13">
        <f t="shared" si="45"/>
        <v>-0.16367265469061876</v>
      </c>
      <c r="P52" s="13">
        <f t="shared" si="45"/>
        <v>-9.0818363273453107E-2</v>
      </c>
      <c r="Q52" s="13">
        <f t="shared" si="45"/>
        <v>2.5948103792415189E-2</v>
      </c>
      <c r="R52" s="13">
        <f t="shared" si="45"/>
        <v>0</v>
      </c>
      <c r="S52" s="13">
        <f t="shared" si="45"/>
        <v>0.16239170853976398</v>
      </c>
      <c r="T52" s="13">
        <f t="shared" si="45"/>
        <v>-0.1291358949785158</v>
      </c>
      <c r="U52" s="13">
        <f t="shared" si="45"/>
        <v>-6.4275495588631076E-2</v>
      </c>
      <c r="V52" s="13">
        <f t="shared" si="45"/>
        <v>3.1019682027383422E-2</v>
      </c>
      <c r="W52" s="13">
        <f t="shared" si="45"/>
        <v>0</v>
      </c>
    </row>
    <row r="53" spans="1:23">
      <c r="A53" s="5" t="s">
        <v>6</v>
      </c>
      <c r="B53" s="6">
        <f t="shared" ref="B53:K53" si="46">+B17-B35</f>
        <v>218</v>
      </c>
      <c r="C53" s="6">
        <f t="shared" si="46"/>
        <v>-113</v>
      </c>
      <c r="D53" s="6">
        <f t="shared" si="46"/>
        <v>-84</v>
      </c>
      <c r="E53" s="6">
        <f t="shared" si="46"/>
        <v>-21</v>
      </c>
      <c r="F53" s="6">
        <f t="shared" si="46"/>
        <v>0</v>
      </c>
      <c r="G53" s="6">
        <f t="shared" si="46"/>
        <v>178.11734999999987</v>
      </c>
      <c r="H53" s="6">
        <f t="shared" si="46"/>
        <v>-101.20113000000001</v>
      </c>
      <c r="I53" s="6">
        <f t="shared" si="46"/>
        <v>-63.148669999999996</v>
      </c>
      <c r="J53" s="6">
        <f t="shared" si="46"/>
        <v>-13.76755</v>
      </c>
      <c r="K53" s="6">
        <f t="shared" si="46"/>
        <v>0</v>
      </c>
      <c r="M53" s="5" t="s">
        <v>6</v>
      </c>
      <c r="N53" s="13">
        <f t="shared" ref="N53:W53" si="47">+N17-N35</f>
        <v>0.34603174603174608</v>
      </c>
      <c r="O53" s="13">
        <f t="shared" si="47"/>
        <v>-0.17936507936507937</v>
      </c>
      <c r="P53" s="13">
        <f t="shared" si="47"/>
        <v>-0.13333333333333336</v>
      </c>
      <c r="Q53" s="13">
        <f t="shared" si="47"/>
        <v>-3.3333333333333326E-2</v>
      </c>
      <c r="R53" s="13">
        <f t="shared" si="47"/>
        <v>0</v>
      </c>
      <c r="S53" s="13">
        <f t="shared" si="47"/>
        <v>0.33482664126568151</v>
      </c>
      <c r="T53" s="13">
        <f t="shared" si="47"/>
        <v>-0.1902388198016175</v>
      </c>
      <c r="U53" s="13">
        <f t="shared" si="47"/>
        <v>-0.1187074536899124</v>
      </c>
      <c r="V53" s="13">
        <f t="shared" si="47"/>
        <v>-2.5880367774151897E-2</v>
      </c>
      <c r="W53" s="13">
        <f t="shared" si="47"/>
        <v>0</v>
      </c>
    </row>
    <row r="55" spans="1:23" ht="13.5" thickBot="1"/>
    <row r="56" spans="1:23" ht="26.25" thickBot="1">
      <c r="A56" s="1" t="s">
        <v>4</v>
      </c>
      <c r="B56" s="42" t="s">
        <v>66</v>
      </c>
      <c r="C56" s="42" t="s">
        <v>67</v>
      </c>
      <c r="D56" s="42" t="s">
        <v>68</v>
      </c>
      <c r="F56" s="44"/>
      <c r="I56" s="98" t="s">
        <v>93</v>
      </c>
      <c r="J56" s="105" t="s">
        <v>73</v>
      </c>
      <c r="K56" s="115" t="s">
        <v>76</v>
      </c>
      <c r="L56" s="104" t="s">
        <v>94</v>
      </c>
      <c r="M56" s="116" t="s">
        <v>95</v>
      </c>
    </row>
    <row r="57" spans="1:23" ht="13.5" thickBot="1">
      <c r="A57" s="3">
        <v>1</v>
      </c>
      <c r="B57">
        <v>0</v>
      </c>
      <c r="C57">
        <v>5000</v>
      </c>
      <c r="D57">
        <v>2500</v>
      </c>
      <c r="E57" s="44">
        <f>SUM(IncDist!B2:B5)</f>
        <v>0.44500000000000006</v>
      </c>
      <c r="F57" s="44">
        <v>0.373</v>
      </c>
      <c r="I57" s="101" t="s">
        <v>50</v>
      </c>
      <c r="J57" s="106">
        <v>2500</v>
      </c>
      <c r="K57" s="131">
        <v>0.373</v>
      </c>
      <c r="L57" s="132" t="s">
        <v>92</v>
      </c>
      <c r="M57" s="133">
        <v>0</v>
      </c>
    </row>
    <row r="58" spans="1:23">
      <c r="A58" s="3">
        <v>2</v>
      </c>
      <c r="B58">
        <v>5001</v>
      </c>
      <c r="C58">
        <v>8000</v>
      </c>
      <c r="D58">
        <v>6500</v>
      </c>
      <c r="E58" s="44">
        <f>SUM(IncDist!B7)</f>
        <v>0.13</v>
      </c>
      <c r="F58" s="44">
        <v>0.15</v>
      </c>
      <c r="I58" s="99" t="s">
        <v>51</v>
      </c>
      <c r="J58" s="107">
        <v>6500</v>
      </c>
      <c r="K58" s="117">
        <v>0.15</v>
      </c>
      <c r="L58" s="130"/>
      <c r="M58" s="100"/>
    </row>
    <row r="59" spans="1:23" ht="13.5" thickBot="1">
      <c r="A59" s="3">
        <v>3</v>
      </c>
      <c r="B59">
        <v>8001</v>
      </c>
      <c r="C59">
        <v>10000</v>
      </c>
      <c r="D59">
        <v>9000</v>
      </c>
      <c r="E59" s="44"/>
      <c r="F59" s="44">
        <v>0.125</v>
      </c>
      <c r="G59" s="40">
        <f>SUM(F58:F59)</f>
        <v>0.27500000000000002</v>
      </c>
      <c r="I59" s="102" t="s">
        <v>52</v>
      </c>
      <c r="J59" s="108">
        <v>9000</v>
      </c>
      <c r="K59" s="121">
        <v>0.125</v>
      </c>
      <c r="L59" s="114">
        <f>SUM(K58:K59)</f>
        <v>0.27500000000000002</v>
      </c>
      <c r="M59" s="122">
        <f>+L59/L$67</f>
        <v>0.43859649122807021</v>
      </c>
    </row>
    <row r="60" spans="1:23">
      <c r="A60" s="3">
        <v>4</v>
      </c>
      <c r="B60">
        <v>10001</v>
      </c>
      <c r="C60">
        <v>15000</v>
      </c>
      <c r="D60">
        <v>12500</v>
      </c>
      <c r="E60" s="44"/>
      <c r="F60" s="44">
        <v>0.1</v>
      </c>
      <c r="G60" s="40"/>
      <c r="I60" s="103" t="s">
        <v>53</v>
      </c>
      <c r="J60" s="109">
        <v>12500</v>
      </c>
      <c r="K60" s="117">
        <v>0.1</v>
      </c>
      <c r="L60" s="118"/>
      <c r="M60" s="100"/>
    </row>
    <row r="61" spans="1:23">
      <c r="A61" s="3">
        <v>5</v>
      </c>
      <c r="B61">
        <v>15001</v>
      </c>
      <c r="C61">
        <v>20000</v>
      </c>
      <c r="D61">
        <v>17500</v>
      </c>
      <c r="E61" s="44">
        <f>+IncDist!B8</f>
        <v>9.1999999999999998E-2</v>
      </c>
      <c r="F61" s="44">
        <v>0.08</v>
      </c>
      <c r="I61" s="95" t="s">
        <v>54</v>
      </c>
      <c r="J61" s="110">
        <v>17500</v>
      </c>
      <c r="K61" s="112">
        <v>0.08</v>
      </c>
      <c r="L61" s="113"/>
      <c r="M61" s="96"/>
    </row>
    <row r="62" spans="1:23" ht="13.5" thickBot="1">
      <c r="A62" s="3">
        <v>6</v>
      </c>
      <c r="B62">
        <v>20001</v>
      </c>
      <c r="C62">
        <v>30000</v>
      </c>
      <c r="D62">
        <v>25000</v>
      </c>
      <c r="E62" s="44">
        <f>+IncDist!B9</f>
        <v>7.0999999999999994E-2</v>
      </c>
      <c r="F62" s="44">
        <v>7.0000000000000007E-2</v>
      </c>
      <c r="G62" s="40">
        <f>SUM(F60:F62)</f>
        <v>0.25</v>
      </c>
      <c r="I62" s="97" t="s">
        <v>55</v>
      </c>
      <c r="J62" s="111">
        <v>25000</v>
      </c>
      <c r="K62" s="123">
        <v>7.0000000000000007E-2</v>
      </c>
      <c r="L62" s="124">
        <f>SUM(K60:K62)</f>
        <v>0.25</v>
      </c>
      <c r="M62" s="125">
        <f>+L62/L$67</f>
        <v>0.39872408293460926</v>
      </c>
    </row>
    <row r="63" spans="1:23">
      <c r="A63" s="3">
        <v>7</v>
      </c>
      <c r="B63">
        <v>30001</v>
      </c>
      <c r="C63">
        <v>50000</v>
      </c>
      <c r="D63">
        <v>40000</v>
      </c>
      <c r="E63" s="44"/>
      <c r="F63" s="44">
        <v>0.05</v>
      </c>
      <c r="G63" s="40"/>
      <c r="I63" s="99" t="s">
        <v>56</v>
      </c>
      <c r="J63" s="107">
        <v>40000</v>
      </c>
      <c r="K63" s="119">
        <v>0.05</v>
      </c>
      <c r="L63" s="129"/>
      <c r="M63" s="120"/>
    </row>
    <row r="64" spans="1:23">
      <c r="A64" s="3">
        <v>8</v>
      </c>
      <c r="B64">
        <v>50001</v>
      </c>
      <c r="C64">
        <v>75000</v>
      </c>
      <c r="D64">
        <v>62500</v>
      </c>
      <c r="E64" s="44">
        <f>+IncDist!B10</f>
        <v>4.5999999999999999E-2</v>
      </c>
      <c r="F64" s="44">
        <v>0.03</v>
      </c>
      <c r="I64" s="95" t="s">
        <v>57</v>
      </c>
      <c r="J64" s="110">
        <v>62500</v>
      </c>
      <c r="K64" s="112">
        <v>0.03</v>
      </c>
      <c r="L64" s="113"/>
      <c r="M64" s="96"/>
    </row>
    <row r="65" spans="1:13">
      <c r="A65" s="3">
        <v>9</v>
      </c>
      <c r="B65">
        <v>75001</v>
      </c>
      <c r="C65">
        <v>100000</v>
      </c>
      <c r="D65">
        <v>87500</v>
      </c>
      <c r="E65" s="44">
        <f>+IncDist!B11</f>
        <v>1.7999999999999999E-2</v>
      </c>
      <c r="F65" s="44">
        <v>1.4999999999999999E-2</v>
      </c>
      <c r="I65" s="95" t="s">
        <v>58</v>
      </c>
      <c r="J65" s="110">
        <v>87500</v>
      </c>
      <c r="K65" s="112">
        <v>1.4999999999999999E-2</v>
      </c>
      <c r="L65" s="113"/>
      <c r="M65" s="96"/>
    </row>
    <row r="66" spans="1:13" ht="13.5" thickBot="1">
      <c r="A66" s="3">
        <v>10</v>
      </c>
      <c r="B66">
        <v>100001</v>
      </c>
      <c r="C66">
        <v>150000</v>
      </c>
      <c r="D66">
        <v>125000</v>
      </c>
      <c r="E66" s="44">
        <f>+IncDist!B12+IncDist!B13</f>
        <v>8.0000000000000002E-3</v>
      </c>
      <c r="F66" s="44">
        <v>7.0000000000000001E-3</v>
      </c>
      <c r="G66" s="40">
        <f>SUM(F63:F66)</f>
        <v>0.10200000000000001</v>
      </c>
      <c r="I66" s="97" t="s">
        <v>59</v>
      </c>
      <c r="J66" s="111">
        <v>125000</v>
      </c>
      <c r="K66" s="121">
        <v>7.0000000000000001E-3</v>
      </c>
      <c r="L66" s="114">
        <f>SUM(K63:K66)</f>
        <v>0.10200000000000001</v>
      </c>
      <c r="M66" s="122">
        <f>+L66/L$67</f>
        <v>0.16267942583732059</v>
      </c>
    </row>
    <row r="67" spans="1:13" ht="13.5" thickBot="1">
      <c r="A67" s="3">
        <v>11</v>
      </c>
      <c r="F67" s="46"/>
      <c r="K67" s="126">
        <f>SUM(K57:K66)</f>
        <v>1</v>
      </c>
      <c r="L67" s="127">
        <f>SUM(L57:L66)</f>
        <v>0.627</v>
      </c>
      <c r="M67" s="128">
        <f>SUM(M57:M66)</f>
        <v>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3"/>
  <sheetViews>
    <sheetView workbookViewId="0">
      <selection activeCell="M1" sqref="M1:W33"/>
    </sheetView>
  </sheetViews>
  <sheetFormatPr defaultRowHeight="12.75"/>
  <cols>
    <col min="1" max="1" width="10.5703125" bestFit="1" customWidth="1"/>
    <col min="13" max="13" width="12.28515625" bestFit="1" customWidth="1"/>
  </cols>
  <sheetData>
    <row r="1" spans="1:23" ht="13.5" thickBot="1">
      <c r="A1" s="47" t="s">
        <v>70</v>
      </c>
      <c r="M1" s="47" t="s">
        <v>70</v>
      </c>
    </row>
    <row r="2" spans="1:23">
      <c r="A2" s="7"/>
      <c r="B2" s="2" t="s">
        <v>1</v>
      </c>
      <c r="C2" s="2" t="s">
        <v>1</v>
      </c>
      <c r="D2" s="2" t="s">
        <v>1</v>
      </c>
      <c r="E2" s="2" t="s">
        <v>1</v>
      </c>
      <c r="F2" s="2" t="s">
        <v>1</v>
      </c>
      <c r="G2" s="2" t="s">
        <v>2</v>
      </c>
      <c r="H2" s="2" t="s">
        <v>2</v>
      </c>
      <c r="I2" s="2" t="s">
        <v>2</v>
      </c>
      <c r="J2" s="2" t="s">
        <v>2</v>
      </c>
      <c r="K2" s="2" t="s">
        <v>2</v>
      </c>
      <c r="M2" s="149"/>
      <c r="N2" s="175" t="s">
        <v>1</v>
      </c>
      <c r="O2" s="176"/>
      <c r="P2" s="176"/>
      <c r="Q2" s="176"/>
      <c r="R2" s="177"/>
      <c r="S2" s="178" t="s">
        <v>2</v>
      </c>
      <c r="T2" s="176"/>
      <c r="U2" s="176"/>
      <c r="V2" s="176"/>
      <c r="W2" s="177"/>
    </row>
    <row r="3" spans="1:23" ht="13.5" thickBot="1">
      <c r="A3" s="7" t="s">
        <v>0</v>
      </c>
      <c r="B3" s="8">
        <v>1</v>
      </c>
      <c r="C3" s="8">
        <v>2</v>
      </c>
      <c r="D3" s="8">
        <v>3</v>
      </c>
      <c r="E3" s="8">
        <v>4</v>
      </c>
      <c r="F3" s="9" t="s">
        <v>3</v>
      </c>
      <c r="G3" s="8">
        <v>1</v>
      </c>
      <c r="H3" s="8">
        <v>2</v>
      </c>
      <c r="I3" s="8">
        <v>3</v>
      </c>
      <c r="J3" s="8">
        <v>4</v>
      </c>
      <c r="K3" s="9" t="s">
        <v>3</v>
      </c>
      <c r="M3" s="150" t="s">
        <v>0</v>
      </c>
      <c r="N3" s="138">
        <v>1</v>
      </c>
      <c r="O3" s="134">
        <v>2</v>
      </c>
      <c r="P3" s="134">
        <v>3</v>
      </c>
      <c r="Q3" s="134">
        <v>4</v>
      </c>
      <c r="R3" s="135" t="s">
        <v>3</v>
      </c>
      <c r="S3" s="154">
        <v>1</v>
      </c>
      <c r="T3" s="134">
        <v>2</v>
      </c>
      <c r="U3" s="134">
        <v>3</v>
      </c>
      <c r="V3" s="134">
        <v>4</v>
      </c>
      <c r="W3" s="135" t="s">
        <v>3</v>
      </c>
    </row>
    <row r="4" spans="1:23">
      <c r="A4" s="1" t="s">
        <v>12</v>
      </c>
      <c r="B4" s="10">
        <v>0</v>
      </c>
      <c r="C4" s="10">
        <v>300</v>
      </c>
      <c r="D4" s="10">
        <v>600</v>
      </c>
      <c r="E4" s="10">
        <v>900</v>
      </c>
      <c r="F4" s="11" t="s">
        <v>3</v>
      </c>
      <c r="G4" s="10">
        <v>0</v>
      </c>
      <c r="H4" s="10">
        <v>300</v>
      </c>
      <c r="I4" s="10">
        <v>600</v>
      </c>
      <c r="J4" s="10">
        <v>900</v>
      </c>
      <c r="K4" s="11" t="s">
        <v>3</v>
      </c>
      <c r="M4" s="150" t="s">
        <v>12</v>
      </c>
      <c r="N4" s="161">
        <v>0</v>
      </c>
      <c r="O4" s="136">
        <v>300</v>
      </c>
      <c r="P4" s="136">
        <v>600</v>
      </c>
      <c r="Q4" s="136">
        <v>900</v>
      </c>
      <c r="R4" s="137" t="s">
        <v>3</v>
      </c>
      <c r="S4" s="155">
        <v>0</v>
      </c>
      <c r="T4" s="136">
        <v>300</v>
      </c>
      <c r="U4" s="136">
        <v>600</v>
      </c>
      <c r="V4" s="136">
        <v>900</v>
      </c>
      <c r="W4" s="137" t="s">
        <v>3</v>
      </c>
    </row>
    <row r="5" spans="1:23">
      <c r="A5" s="3">
        <v>1</v>
      </c>
      <c r="B5" s="19">
        <v>143</v>
      </c>
      <c r="C5" s="19">
        <v>35</v>
      </c>
      <c r="D5" s="19">
        <v>26</v>
      </c>
      <c r="E5" s="19">
        <v>29</v>
      </c>
      <c r="F5" s="20">
        <v>233</v>
      </c>
      <c r="G5" s="19">
        <v>228.00815999999972</v>
      </c>
      <c r="H5" s="19">
        <v>45.557840000000013</v>
      </c>
      <c r="I5" s="19">
        <v>32.52067000000001</v>
      </c>
      <c r="J5" s="19">
        <v>33.055120000000002</v>
      </c>
      <c r="K5" s="6">
        <v>339.14178999999996</v>
      </c>
      <c r="M5" s="151">
        <v>1</v>
      </c>
      <c r="N5" s="162">
        <f t="shared" ref="N5:Q11" si="0">+B5/$F5</f>
        <v>0.61373390557939911</v>
      </c>
      <c r="O5" s="139">
        <f t="shared" si="0"/>
        <v>0.15021459227467812</v>
      </c>
      <c r="P5" s="139">
        <f t="shared" si="0"/>
        <v>0.11158798283261803</v>
      </c>
      <c r="Q5" s="139">
        <f t="shared" si="0"/>
        <v>0.12446351931330472</v>
      </c>
      <c r="R5" s="141">
        <f t="shared" ref="R5:R11" si="1">+F5/F$11</f>
        <v>0.23253493013972057</v>
      </c>
      <c r="S5" s="156">
        <f t="shared" ref="S5:V11" si="2">+G5/$K5</f>
        <v>0.67230924269167702</v>
      </c>
      <c r="T5" s="139">
        <f t="shared" si="2"/>
        <v>0.13433272260549201</v>
      </c>
      <c r="U5" s="139">
        <f t="shared" si="2"/>
        <v>9.5891072580586462E-2</v>
      </c>
      <c r="V5" s="139">
        <f t="shared" si="2"/>
        <v>9.7466962122243928E-2</v>
      </c>
      <c r="W5" s="141">
        <f t="shared" ref="W5:W11" si="3">+K5/K$11</f>
        <v>0.33846694445214165</v>
      </c>
    </row>
    <row r="6" spans="1:23">
      <c r="A6" s="3">
        <v>2</v>
      </c>
      <c r="B6" s="19">
        <v>112</v>
      </c>
      <c r="C6" s="19">
        <v>18</v>
      </c>
      <c r="D6" s="19">
        <v>19</v>
      </c>
      <c r="E6" s="19">
        <v>29</v>
      </c>
      <c r="F6" s="20">
        <v>178</v>
      </c>
      <c r="G6" s="19">
        <v>110.32187999999989</v>
      </c>
      <c r="H6" s="19">
        <v>19.419149999999998</v>
      </c>
      <c r="I6" s="19">
        <v>18.408589999999997</v>
      </c>
      <c r="J6" s="19">
        <v>25.672430000000002</v>
      </c>
      <c r="K6" s="6">
        <v>173.82205000000027</v>
      </c>
      <c r="M6" s="151">
        <v>2</v>
      </c>
      <c r="N6" s="162">
        <f t="shared" si="0"/>
        <v>0.6292134831460674</v>
      </c>
      <c r="O6" s="139">
        <f t="shared" si="0"/>
        <v>0.10112359550561797</v>
      </c>
      <c r="P6" s="139">
        <f t="shared" si="0"/>
        <v>0.10674157303370786</v>
      </c>
      <c r="Q6" s="139">
        <f t="shared" si="0"/>
        <v>0.16292134831460675</v>
      </c>
      <c r="R6" s="141">
        <f t="shared" si="1"/>
        <v>0.17764471057884232</v>
      </c>
      <c r="S6" s="156">
        <f t="shared" si="2"/>
        <v>0.63468288401845285</v>
      </c>
      <c r="T6" s="139">
        <f t="shared" si="2"/>
        <v>0.11171856504971589</v>
      </c>
      <c r="U6" s="139">
        <f t="shared" si="2"/>
        <v>0.10590480321685292</v>
      </c>
      <c r="V6" s="139">
        <f t="shared" si="2"/>
        <v>0.14769374771497609</v>
      </c>
      <c r="W6" s="141">
        <f t="shared" si="3"/>
        <v>0.17347616801193239</v>
      </c>
    </row>
    <row r="7" spans="1:23">
      <c r="A7" s="3">
        <v>3</v>
      </c>
      <c r="B7" s="19">
        <v>168</v>
      </c>
      <c r="C7" s="19">
        <v>31</v>
      </c>
      <c r="D7" s="19">
        <v>44</v>
      </c>
      <c r="E7" s="19">
        <v>61</v>
      </c>
      <c r="F7" s="20">
        <v>304</v>
      </c>
      <c r="G7" s="19">
        <v>136.53452000000001</v>
      </c>
      <c r="H7" s="19">
        <v>26.748300000000004</v>
      </c>
      <c r="I7" s="19">
        <v>43.602990000000013</v>
      </c>
      <c r="J7" s="19">
        <v>45.927829999999993</v>
      </c>
      <c r="K7" s="6">
        <v>252.8136400000017</v>
      </c>
      <c r="M7" s="151">
        <v>3</v>
      </c>
      <c r="N7" s="162">
        <f t="shared" si="0"/>
        <v>0.55263157894736847</v>
      </c>
      <c r="O7" s="139">
        <f t="shared" si="0"/>
        <v>0.10197368421052631</v>
      </c>
      <c r="P7" s="139">
        <f t="shared" si="0"/>
        <v>0.14473684210526316</v>
      </c>
      <c r="Q7" s="139">
        <f t="shared" si="0"/>
        <v>0.20065789473684212</v>
      </c>
      <c r="R7" s="141">
        <f t="shared" si="1"/>
        <v>0.30339321357285431</v>
      </c>
      <c r="S7" s="156">
        <f t="shared" si="2"/>
        <v>0.54005994296826354</v>
      </c>
      <c r="T7" s="139">
        <f t="shared" si="2"/>
        <v>0.10580244008986155</v>
      </c>
      <c r="U7" s="139">
        <f t="shared" si="2"/>
        <v>0.17247087617582549</v>
      </c>
      <c r="V7" s="139">
        <f t="shared" si="2"/>
        <v>0.18166674076604286</v>
      </c>
      <c r="W7" s="141">
        <f t="shared" si="3"/>
        <v>0.25231057560504211</v>
      </c>
    </row>
    <row r="8" spans="1:23">
      <c r="A8" s="3">
        <v>4</v>
      </c>
      <c r="B8" s="19">
        <v>110</v>
      </c>
      <c r="C8" s="19">
        <v>9</v>
      </c>
      <c r="D8" s="19">
        <v>54</v>
      </c>
      <c r="E8" s="19">
        <v>76</v>
      </c>
      <c r="F8" s="20">
        <v>249</v>
      </c>
      <c r="G8" s="19">
        <v>94.011489999999938</v>
      </c>
      <c r="H8" s="19">
        <v>7.3281900000000002</v>
      </c>
      <c r="I8" s="19">
        <v>44.203709999999994</v>
      </c>
      <c r="J8" s="19">
        <v>62.435109999999952</v>
      </c>
      <c r="K8" s="6">
        <v>207.97850000000076</v>
      </c>
      <c r="M8" s="151">
        <v>4</v>
      </c>
      <c r="N8" s="162">
        <f t="shared" si="0"/>
        <v>0.44176706827309237</v>
      </c>
      <c r="O8" s="139">
        <f t="shared" si="0"/>
        <v>3.614457831325301E-2</v>
      </c>
      <c r="P8" s="139">
        <f t="shared" si="0"/>
        <v>0.21686746987951808</v>
      </c>
      <c r="Q8" s="139">
        <f t="shared" si="0"/>
        <v>0.30522088353413657</v>
      </c>
      <c r="R8" s="141">
        <f t="shared" si="1"/>
        <v>0.24850299401197604</v>
      </c>
      <c r="S8" s="156">
        <f t="shared" si="2"/>
        <v>0.45202504104991426</v>
      </c>
      <c r="T8" s="139">
        <f t="shared" si="2"/>
        <v>3.52353248052081E-2</v>
      </c>
      <c r="U8" s="139">
        <f t="shared" si="2"/>
        <v>0.21253980579723303</v>
      </c>
      <c r="V8" s="139">
        <f t="shared" si="2"/>
        <v>0.30019982834764036</v>
      </c>
      <c r="W8" s="141">
        <f t="shared" si="3"/>
        <v>0.20756465137115659</v>
      </c>
    </row>
    <row r="9" spans="1:23">
      <c r="A9" s="3">
        <v>5</v>
      </c>
      <c r="B9" s="19">
        <v>6</v>
      </c>
      <c r="C9" s="19">
        <v>4</v>
      </c>
      <c r="D9" s="19">
        <v>0</v>
      </c>
      <c r="E9" s="19">
        <v>1</v>
      </c>
      <c r="F9" s="20">
        <v>11</v>
      </c>
      <c r="G9" s="19">
        <v>4.4083899999999998</v>
      </c>
      <c r="H9" s="19">
        <v>2.6208800000000001</v>
      </c>
      <c r="I9" s="19">
        <v>0</v>
      </c>
      <c r="J9" s="19">
        <v>1.13229</v>
      </c>
      <c r="K9" s="6">
        <v>8.1615599999999997</v>
      </c>
      <c r="M9" s="151">
        <v>5</v>
      </c>
      <c r="N9" s="162">
        <f t="shared" si="0"/>
        <v>0.54545454545454541</v>
      </c>
      <c r="O9" s="139">
        <f t="shared" si="0"/>
        <v>0.36363636363636365</v>
      </c>
      <c r="P9" s="139">
        <f t="shared" si="0"/>
        <v>0</v>
      </c>
      <c r="Q9" s="139">
        <f t="shared" si="0"/>
        <v>9.0909090909090912E-2</v>
      </c>
      <c r="R9" s="141">
        <f t="shared" si="1"/>
        <v>1.0978043912175649E-2</v>
      </c>
      <c r="S9" s="156">
        <f t="shared" si="2"/>
        <v>0.54014061037350702</v>
      </c>
      <c r="T9" s="139">
        <f t="shared" si="2"/>
        <v>0.32112488298805625</v>
      </c>
      <c r="U9" s="139">
        <f t="shared" si="2"/>
        <v>0</v>
      </c>
      <c r="V9" s="139">
        <f t="shared" si="2"/>
        <v>0.13873450663843678</v>
      </c>
      <c r="W9" s="141">
        <f t="shared" si="3"/>
        <v>8.1453196173872332E-3</v>
      </c>
    </row>
    <row r="10" spans="1:23">
      <c r="A10" s="3">
        <v>7</v>
      </c>
      <c r="B10" s="19">
        <v>24</v>
      </c>
      <c r="C10" s="19">
        <v>2</v>
      </c>
      <c r="D10" s="19">
        <v>1</v>
      </c>
      <c r="E10" s="19">
        <v>0</v>
      </c>
      <c r="F10" s="20">
        <v>27</v>
      </c>
      <c r="G10" s="19">
        <v>17.156489999999998</v>
      </c>
      <c r="H10" s="19">
        <v>2.26458</v>
      </c>
      <c r="I10" s="19">
        <v>0.65522000000000002</v>
      </c>
      <c r="J10" s="19">
        <v>0</v>
      </c>
      <c r="K10" s="6">
        <v>20.076290000000004</v>
      </c>
      <c r="M10" s="151">
        <v>7</v>
      </c>
      <c r="N10" s="162">
        <f t="shared" si="0"/>
        <v>0.88888888888888884</v>
      </c>
      <c r="O10" s="139">
        <f t="shared" si="0"/>
        <v>7.407407407407407E-2</v>
      </c>
      <c r="P10" s="139">
        <f t="shared" si="0"/>
        <v>3.7037037037037035E-2</v>
      </c>
      <c r="Q10" s="139">
        <f t="shared" si="0"/>
        <v>0</v>
      </c>
      <c r="R10" s="141">
        <f t="shared" si="1"/>
        <v>2.6946107784431138E-2</v>
      </c>
      <c r="S10" s="156">
        <f t="shared" si="2"/>
        <v>0.85456476271263238</v>
      </c>
      <c r="T10" s="139">
        <f t="shared" si="2"/>
        <v>0.11279872924728621</v>
      </c>
      <c r="U10" s="139">
        <f t="shared" si="2"/>
        <v>3.2636508040081107E-2</v>
      </c>
      <c r="V10" s="139">
        <f t="shared" si="2"/>
        <v>0</v>
      </c>
      <c r="W10" s="141">
        <f t="shared" si="3"/>
        <v>2.0036340942338863E-2</v>
      </c>
    </row>
    <row r="11" spans="1:23">
      <c r="A11" s="5" t="s">
        <v>3</v>
      </c>
      <c r="B11" s="6">
        <v>563</v>
      </c>
      <c r="C11" s="6">
        <v>99</v>
      </c>
      <c r="D11" s="6">
        <v>144</v>
      </c>
      <c r="E11" s="6">
        <v>196</v>
      </c>
      <c r="F11" s="6">
        <v>1002</v>
      </c>
      <c r="G11" s="6">
        <v>590.44093000000328</v>
      </c>
      <c r="H11" s="6">
        <v>103.93893999999993</v>
      </c>
      <c r="I11" s="6">
        <v>139.39117999999991</v>
      </c>
      <c r="J11" s="6">
        <v>168.22278000000026</v>
      </c>
      <c r="K11" s="6">
        <v>1001.9938300000039</v>
      </c>
      <c r="M11" s="152" t="s">
        <v>3</v>
      </c>
      <c r="N11" s="163">
        <f t="shared" si="0"/>
        <v>0.56187624750498999</v>
      </c>
      <c r="O11" s="140">
        <f t="shared" si="0"/>
        <v>9.880239520958084E-2</v>
      </c>
      <c r="P11" s="140">
        <f t="shared" si="0"/>
        <v>0.1437125748502994</v>
      </c>
      <c r="Q11" s="140">
        <f t="shared" si="0"/>
        <v>0.19560878243512975</v>
      </c>
      <c r="R11" s="141">
        <f t="shared" si="1"/>
        <v>1</v>
      </c>
      <c r="S11" s="157">
        <f t="shared" si="2"/>
        <v>0.58926603370402086</v>
      </c>
      <c r="T11" s="140">
        <f t="shared" si="2"/>
        <v>0.10373211579556287</v>
      </c>
      <c r="U11" s="140">
        <f t="shared" si="2"/>
        <v>0.13911381071078988</v>
      </c>
      <c r="V11" s="140">
        <f t="shared" si="2"/>
        <v>0.16788803978962585</v>
      </c>
      <c r="W11" s="141">
        <f t="shared" si="3"/>
        <v>1</v>
      </c>
    </row>
    <row r="12" spans="1:23" ht="13.5" thickBot="1">
      <c r="A12" s="47" t="s">
        <v>71</v>
      </c>
      <c r="M12" s="47" t="s">
        <v>71</v>
      </c>
      <c r="N12" s="166"/>
      <c r="O12" s="167"/>
      <c r="P12" s="167"/>
      <c r="Q12" s="167"/>
      <c r="R12" s="168"/>
      <c r="S12" s="169"/>
      <c r="T12" s="167"/>
      <c r="U12" s="167"/>
      <c r="V12" s="167"/>
      <c r="W12" s="168"/>
    </row>
    <row r="13" spans="1:23">
      <c r="A13" s="7"/>
      <c r="B13" s="19" t="s">
        <v>1</v>
      </c>
      <c r="C13" s="19" t="s">
        <v>1</v>
      </c>
      <c r="D13" s="19" t="s">
        <v>1</v>
      </c>
      <c r="E13" s="19" t="s">
        <v>1</v>
      </c>
      <c r="F13" s="19" t="s">
        <v>1</v>
      </c>
      <c r="G13" s="19" t="s">
        <v>2</v>
      </c>
      <c r="H13" s="19" t="s">
        <v>2</v>
      </c>
      <c r="I13" s="19" t="s">
        <v>2</v>
      </c>
      <c r="J13" s="19" t="s">
        <v>2</v>
      </c>
      <c r="K13" s="19" t="s">
        <v>2</v>
      </c>
      <c r="M13" s="149"/>
      <c r="N13" s="175" t="s">
        <v>1</v>
      </c>
      <c r="O13" s="176"/>
      <c r="P13" s="176"/>
      <c r="Q13" s="176"/>
      <c r="R13" s="177"/>
      <c r="S13" s="178" t="s">
        <v>2</v>
      </c>
      <c r="T13" s="176"/>
      <c r="U13" s="176"/>
      <c r="V13" s="176"/>
      <c r="W13" s="177"/>
    </row>
    <row r="14" spans="1:23" ht="13.5" thickBot="1">
      <c r="A14" s="7" t="s">
        <v>61</v>
      </c>
      <c r="B14" s="64" t="s">
        <v>62</v>
      </c>
      <c r="C14" s="64" t="s">
        <v>63</v>
      </c>
      <c r="D14" s="64" t="s">
        <v>64</v>
      </c>
      <c r="E14" s="64" t="s">
        <v>65</v>
      </c>
      <c r="F14" s="65" t="s">
        <v>3</v>
      </c>
      <c r="G14" s="64" t="s">
        <v>62</v>
      </c>
      <c r="H14" s="64" t="s">
        <v>63</v>
      </c>
      <c r="I14" s="64" t="s">
        <v>64</v>
      </c>
      <c r="J14" s="64" t="s">
        <v>65</v>
      </c>
      <c r="K14" s="65" t="s">
        <v>3</v>
      </c>
      <c r="M14" s="150" t="s">
        <v>61</v>
      </c>
      <c r="N14" s="164" t="s">
        <v>62</v>
      </c>
      <c r="O14" s="145" t="s">
        <v>63</v>
      </c>
      <c r="P14" s="145" t="s">
        <v>64</v>
      </c>
      <c r="Q14" s="145" t="s">
        <v>65</v>
      </c>
      <c r="R14" s="146" t="s">
        <v>3</v>
      </c>
      <c r="S14" s="159" t="s">
        <v>62</v>
      </c>
      <c r="T14" s="145" t="s">
        <v>63</v>
      </c>
      <c r="U14" s="145" t="s">
        <v>64</v>
      </c>
      <c r="V14" s="145" t="s">
        <v>65</v>
      </c>
      <c r="W14" s="146" t="s">
        <v>3</v>
      </c>
    </row>
    <row r="15" spans="1:23">
      <c r="A15" s="1" t="s">
        <v>12</v>
      </c>
      <c r="B15" s="66">
        <v>0</v>
      </c>
      <c r="C15" s="66">
        <v>300</v>
      </c>
      <c r="D15" s="66">
        <v>600</v>
      </c>
      <c r="E15" s="66">
        <v>900</v>
      </c>
      <c r="F15" s="67" t="s">
        <v>3</v>
      </c>
      <c r="G15" s="66">
        <v>0</v>
      </c>
      <c r="H15" s="66">
        <v>300</v>
      </c>
      <c r="I15" s="66">
        <v>600</v>
      </c>
      <c r="J15" s="66">
        <v>900</v>
      </c>
      <c r="K15" s="67" t="s">
        <v>3</v>
      </c>
      <c r="M15" s="150" t="s">
        <v>12</v>
      </c>
      <c r="N15" s="164">
        <v>0</v>
      </c>
      <c r="O15" s="145">
        <v>300</v>
      </c>
      <c r="P15" s="145">
        <v>600</v>
      </c>
      <c r="Q15" s="145">
        <v>900</v>
      </c>
      <c r="R15" s="146" t="s">
        <v>3</v>
      </c>
      <c r="S15" s="159">
        <v>0</v>
      </c>
      <c r="T15" s="145">
        <v>300</v>
      </c>
      <c r="U15" s="145">
        <v>600</v>
      </c>
      <c r="V15" s="145">
        <v>900</v>
      </c>
      <c r="W15" s="146" t="s">
        <v>3</v>
      </c>
    </row>
    <row r="16" spans="1:23">
      <c r="A16" s="3">
        <v>1</v>
      </c>
      <c r="B16" s="19">
        <v>204</v>
      </c>
      <c r="C16" s="19">
        <v>27</v>
      </c>
      <c r="D16" s="19">
        <v>2</v>
      </c>
      <c r="E16" s="19">
        <v>0</v>
      </c>
      <c r="F16" s="20">
        <v>233</v>
      </c>
      <c r="G16" s="19">
        <v>308.94115999999968</v>
      </c>
      <c r="H16" s="19">
        <v>28.890190000000004</v>
      </c>
      <c r="I16" s="19">
        <v>1.31044</v>
      </c>
      <c r="J16" s="19">
        <v>0</v>
      </c>
      <c r="K16" s="20">
        <v>339.14178999999996</v>
      </c>
      <c r="M16" s="151">
        <v>1</v>
      </c>
      <c r="N16" s="162">
        <f t="shared" ref="N16:Q22" si="4">+B16/$F16</f>
        <v>0.87553648068669532</v>
      </c>
      <c r="O16" s="139">
        <f t="shared" si="4"/>
        <v>0.11587982832618025</v>
      </c>
      <c r="P16" s="139">
        <f t="shared" si="4"/>
        <v>8.5836909871244635E-3</v>
      </c>
      <c r="Q16" s="139">
        <f t="shared" si="4"/>
        <v>0</v>
      </c>
      <c r="R16" s="141">
        <f t="shared" ref="R16:R22" si="5">+F16/F$11</f>
        <v>0.23253493013972057</v>
      </c>
      <c r="S16" s="156">
        <f t="shared" ref="S16:V22" si="6">+G16/$K16</f>
        <v>0.9109498419525347</v>
      </c>
      <c r="T16" s="139">
        <f t="shared" si="6"/>
        <v>8.51861694779638E-2</v>
      </c>
      <c r="U16" s="139">
        <f t="shared" si="6"/>
        <v>3.8639885695006806E-3</v>
      </c>
      <c r="V16" s="139">
        <f t="shared" si="6"/>
        <v>0</v>
      </c>
      <c r="W16" s="141">
        <f t="shared" ref="W16:W22" si="7">+K16/K$11</f>
        <v>0.33846694445214165</v>
      </c>
    </row>
    <row r="17" spans="1:23">
      <c r="A17" s="3">
        <v>2</v>
      </c>
      <c r="B17" s="19">
        <v>109</v>
      </c>
      <c r="C17" s="19">
        <v>60</v>
      </c>
      <c r="D17" s="19">
        <v>8</v>
      </c>
      <c r="E17" s="19">
        <v>1</v>
      </c>
      <c r="F17" s="20">
        <v>178</v>
      </c>
      <c r="G17" s="19">
        <v>103.59344999999992</v>
      </c>
      <c r="H17" s="19">
        <v>62.423339999999982</v>
      </c>
      <c r="I17" s="19">
        <v>6.6729700000000003</v>
      </c>
      <c r="J17" s="19">
        <v>1.13229</v>
      </c>
      <c r="K17" s="20">
        <v>173.82205000000027</v>
      </c>
      <c r="M17" s="151">
        <v>2</v>
      </c>
      <c r="N17" s="162">
        <f t="shared" si="4"/>
        <v>0.61235955056179781</v>
      </c>
      <c r="O17" s="139">
        <f t="shared" si="4"/>
        <v>0.33707865168539325</v>
      </c>
      <c r="P17" s="139">
        <f t="shared" si="4"/>
        <v>4.49438202247191E-2</v>
      </c>
      <c r="Q17" s="139">
        <f t="shared" si="4"/>
        <v>5.6179775280898875E-3</v>
      </c>
      <c r="R17" s="141">
        <f t="shared" si="5"/>
        <v>0.17764471057884232</v>
      </c>
      <c r="S17" s="156">
        <f t="shared" si="6"/>
        <v>0.59597415862947056</v>
      </c>
      <c r="T17" s="139">
        <f t="shared" si="6"/>
        <v>0.35912210217288248</v>
      </c>
      <c r="U17" s="139">
        <f t="shared" si="6"/>
        <v>3.8389663451788708E-2</v>
      </c>
      <c r="V17" s="139">
        <f t="shared" si="6"/>
        <v>6.5140757458561687E-3</v>
      </c>
      <c r="W17" s="141">
        <f t="shared" si="7"/>
        <v>0.17347616801193239</v>
      </c>
    </row>
    <row r="18" spans="1:23">
      <c r="A18" s="3">
        <v>3</v>
      </c>
      <c r="B18" s="19">
        <v>0</v>
      </c>
      <c r="C18" s="19">
        <v>161</v>
      </c>
      <c r="D18" s="19">
        <v>117</v>
      </c>
      <c r="E18" s="19">
        <v>26</v>
      </c>
      <c r="F18" s="20">
        <v>304</v>
      </c>
      <c r="G18" s="19">
        <v>0</v>
      </c>
      <c r="H18" s="19">
        <v>130.28219999999996</v>
      </c>
      <c r="I18" s="19">
        <v>98.824669999999955</v>
      </c>
      <c r="J18" s="19">
        <v>23.706770000000002</v>
      </c>
      <c r="K18" s="20">
        <v>252.8136400000017</v>
      </c>
      <c r="M18" s="151">
        <v>3</v>
      </c>
      <c r="N18" s="162">
        <f t="shared" si="4"/>
        <v>0</v>
      </c>
      <c r="O18" s="139">
        <f t="shared" si="4"/>
        <v>0.52960526315789469</v>
      </c>
      <c r="P18" s="139">
        <f t="shared" si="4"/>
        <v>0.38486842105263158</v>
      </c>
      <c r="Q18" s="139">
        <f t="shared" si="4"/>
        <v>8.5526315789473686E-2</v>
      </c>
      <c r="R18" s="141">
        <f t="shared" si="5"/>
        <v>0.30339321357285431</v>
      </c>
      <c r="S18" s="156">
        <f t="shared" si="6"/>
        <v>0</v>
      </c>
      <c r="T18" s="139">
        <f t="shared" si="6"/>
        <v>0.51532899886255779</v>
      </c>
      <c r="U18" s="139">
        <f t="shared" si="6"/>
        <v>0.39089928059261081</v>
      </c>
      <c r="V18" s="139">
        <f t="shared" si="6"/>
        <v>9.3771720544824411E-2</v>
      </c>
      <c r="W18" s="141">
        <f t="shared" si="7"/>
        <v>0.25231057560504211</v>
      </c>
    </row>
    <row r="19" spans="1:23">
      <c r="A19" s="3">
        <v>4</v>
      </c>
      <c r="B19" s="19">
        <v>0</v>
      </c>
      <c r="C19" s="19">
        <v>0</v>
      </c>
      <c r="D19" s="19">
        <v>106</v>
      </c>
      <c r="E19" s="19">
        <v>143</v>
      </c>
      <c r="F19" s="20">
        <v>249</v>
      </c>
      <c r="G19" s="19">
        <v>0</v>
      </c>
      <c r="H19" s="19">
        <v>0</v>
      </c>
      <c r="I19" s="19">
        <v>95.67630999999993</v>
      </c>
      <c r="J19" s="19">
        <v>112.30218999999992</v>
      </c>
      <c r="K19" s="20">
        <v>207.97850000000076</v>
      </c>
      <c r="M19" s="151">
        <v>4</v>
      </c>
      <c r="N19" s="162">
        <f t="shared" si="4"/>
        <v>0</v>
      </c>
      <c r="O19" s="139">
        <f t="shared" si="4"/>
        <v>0</v>
      </c>
      <c r="P19" s="139">
        <f t="shared" si="4"/>
        <v>0.42570281124497994</v>
      </c>
      <c r="Q19" s="139">
        <f t="shared" si="4"/>
        <v>0.57429718875502012</v>
      </c>
      <c r="R19" s="141">
        <f t="shared" si="5"/>
        <v>0.24850299401197604</v>
      </c>
      <c r="S19" s="156">
        <f t="shared" si="6"/>
        <v>0</v>
      </c>
      <c r="T19" s="139">
        <f t="shared" si="6"/>
        <v>0</v>
      </c>
      <c r="U19" s="139">
        <f t="shared" si="6"/>
        <v>0.46002981077370775</v>
      </c>
      <c r="V19" s="139">
        <f t="shared" si="6"/>
        <v>0.53997018922628792</v>
      </c>
      <c r="W19" s="141">
        <f t="shared" si="7"/>
        <v>0.20756465137115659</v>
      </c>
    </row>
    <row r="20" spans="1:23">
      <c r="A20" s="3">
        <v>5</v>
      </c>
      <c r="B20" s="19">
        <v>6</v>
      </c>
      <c r="C20" s="19">
        <v>4</v>
      </c>
      <c r="D20" s="19">
        <v>1</v>
      </c>
      <c r="E20" s="19">
        <v>0</v>
      </c>
      <c r="F20" s="20">
        <v>11</v>
      </c>
      <c r="G20" s="19">
        <v>4.4083899999999998</v>
      </c>
      <c r="H20" s="19">
        <v>3.09795</v>
      </c>
      <c r="I20" s="19">
        <v>0.65522000000000002</v>
      </c>
      <c r="J20" s="19">
        <v>0</v>
      </c>
      <c r="K20" s="20">
        <v>8.1615599999999997</v>
      </c>
      <c r="M20" s="151">
        <v>5</v>
      </c>
      <c r="N20" s="162">
        <f t="shared" si="4"/>
        <v>0.54545454545454541</v>
      </c>
      <c r="O20" s="139">
        <f t="shared" si="4"/>
        <v>0.36363636363636365</v>
      </c>
      <c r="P20" s="139">
        <f t="shared" si="4"/>
        <v>9.0909090909090912E-2</v>
      </c>
      <c r="Q20" s="139">
        <f t="shared" si="4"/>
        <v>0</v>
      </c>
      <c r="R20" s="141">
        <f t="shared" si="5"/>
        <v>1.0978043912175649E-2</v>
      </c>
      <c r="S20" s="156">
        <f t="shared" si="6"/>
        <v>0.54014061037350702</v>
      </c>
      <c r="T20" s="139">
        <f t="shared" si="6"/>
        <v>0.37957816887947893</v>
      </c>
      <c r="U20" s="139">
        <f t="shared" si="6"/>
        <v>8.0281220747014062E-2</v>
      </c>
      <c r="V20" s="139">
        <f t="shared" si="6"/>
        <v>0</v>
      </c>
      <c r="W20" s="141">
        <f t="shared" si="7"/>
        <v>8.1453196173872332E-3</v>
      </c>
    </row>
    <row r="21" spans="1:23">
      <c r="A21" s="3">
        <v>7</v>
      </c>
      <c r="B21" s="19">
        <v>15</v>
      </c>
      <c r="C21" s="19">
        <v>11</v>
      </c>
      <c r="D21" s="19">
        <v>1</v>
      </c>
      <c r="E21" s="19">
        <v>0</v>
      </c>
      <c r="F21" s="20">
        <v>27</v>
      </c>
      <c r="G21" s="19">
        <v>10.782439999999999</v>
      </c>
      <c r="H21" s="19">
        <v>8.6386300000000009</v>
      </c>
      <c r="I21" s="19">
        <v>0.65522000000000002</v>
      </c>
      <c r="J21" s="19">
        <v>0</v>
      </c>
      <c r="K21" s="20">
        <v>20.076290000000004</v>
      </c>
      <c r="M21" s="151">
        <v>7</v>
      </c>
      <c r="N21" s="162">
        <f t="shared" si="4"/>
        <v>0.55555555555555558</v>
      </c>
      <c r="O21" s="139">
        <f t="shared" si="4"/>
        <v>0.40740740740740738</v>
      </c>
      <c r="P21" s="139">
        <f t="shared" si="4"/>
        <v>3.7037037037037035E-2</v>
      </c>
      <c r="Q21" s="139">
        <f t="shared" si="4"/>
        <v>0</v>
      </c>
      <c r="R21" s="141">
        <f t="shared" si="5"/>
        <v>2.6946107784431138E-2</v>
      </c>
      <c r="S21" s="156">
        <f t="shared" si="6"/>
        <v>0.53707333376834054</v>
      </c>
      <c r="T21" s="139">
        <f t="shared" si="6"/>
        <v>0.43029015819157818</v>
      </c>
      <c r="U21" s="139">
        <f t="shared" si="6"/>
        <v>3.2636508040081107E-2</v>
      </c>
      <c r="V21" s="139">
        <f t="shared" si="6"/>
        <v>0</v>
      </c>
      <c r="W21" s="141">
        <f t="shared" si="7"/>
        <v>2.0036340942338863E-2</v>
      </c>
    </row>
    <row r="22" spans="1:23" ht="13.5" thickBot="1">
      <c r="A22" s="5" t="s">
        <v>3</v>
      </c>
      <c r="B22" s="20">
        <v>334</v>
      </c>
      <c r="C22" s="20">
        <v>263</v>
      </c>
      <c r="D22" s="20">
        <v>235</v>
      </c>
      <c r="E22" s="20">
        <v>170</v>
      </c>
      <c r="F22" s="20">
        <v>1002</v>
      </c>
      <c r="G22" s="20">
        <v>427.72544000000079</v>
      </c>
      <c r="H22" s="20">
        <v>233.33231000000126</v>
      </c>
      <c r="I22" s="20">
        <v>203.7948300000007</v>
      </c>
      <c r="J22" s="20">
        <v>137.14125000000004</v>
      </c>
      <c r="K22" s="20">
        <v>1001.9938300000039</v>
      </c>
      <c r="M22" s="153" t="s">
        <v>3</v>
      </c>
      <c r="N22" s="165">
        <f t="shared" si="4"/>
        <v>0.33333333333333331</v>
      </c>
      <c r="O22" s="147">
        <f t="shared" si="4"/>
        <v>0.2624750499001996</v>
      </c>
      <c r="P22" s="147">
        <f t="shared" si="4"/>
        <v>0.2345309381237525</v>
      </c>
      <c r="Q22" s="147">
        <f t="shared" si="4"/>
        <v>0.16966067864271456</v>
      </c>
      <c r="R22" s="148">
        <f t="shared" si="5"/>
        <v>1</v>
      </c>
      <c r="S22" s="160">
        <f t="shared" si="6"/>
        <v>0.42687432516425688</v>
      </c>
      <c r="T22" s="147">
        <f t="shared" si="6"/>
        <v>0.23286801077407868</v>
      </c>
      <c r="U22" s="147">
        <f t="shared" si="6"/>
        <v>0.20338930629942095</v>
      </c>
      <c r="V22" s="147">
        <f t="shared" si="6"/>
        <v>0.13686835776224243</v>
      </c>
      <c r="W22" s="148">
        <f t="shared" si="7"/>
        <v>1</v>
      </c>
    </row>
    <row r="23" spans="1:23" ht="13.5" thickBot="1">
      <c r="M23" s="47" t="s">
        <v>69</v>
      </c>
      <c r="N23" s="142"/>
      <c r="O23" s="143"/>
      <c r="P23" s="143"/>
      <c r="Q23" s="143"/>
      <c r="R23" s="144"/>
      <c r="S23" s="158"/>
      <c r="T23" s="143"/>
      <c r="U23" s="143"/>
      <c r="V23" s="143"/>
      <c r="W23" s="144"/>
    </row>
    <row r="24" spans="1:23">
      <c r="A24" s="7"/>
      <c r="B24" s="2" t="s">
        <v>1</v>
      </c>
      <c r="C24" s="2" t="s">
        <v>1</v>
      </c>
      <c r="D24" s="2" t="s">
        <v>1</v>
      </c>
      <c r="E24" s="2" t="s">
        <v>1</v>
      </c>
      <c r="F24" s="2" t="s">
        <v>1</v>
      </c>
      <c r="G24" s="2" t="s">
        <v>2</v>
      </c>
      <c r="H24" s="2" t="s">
        <v>2</v>
      </c>
      <c r="I24" s="2" t="s">
        <v>2</v>
      </c>
      <c r="J24" s="2" t="s">
        <v>2</v>
      </c>
      <c r="K24" s="2" t="s">
        <v>2</v>
      </c>
      <c r="M24" s="150"/>
      <c r="N24" s="175" t="s">
        <v>1</v>
      </c>
      <c r="O24" s="176"/>
      <c r="P24" s="176"/>
      <c r="Q24" s="176"/>
      <c r="R24" s="177"/>
      <c r="S24" s="178" t="s">
        <v>2</v>
      </c>
      <c r="T24" s="176"/>
      <c r="U24" s="176"/>
      <c r="V24" s="176"/>
      <c r="W24" s="177"/>
    </row>
    <row r="25" spans="1:23" ht="13.5" thickBot="1">
      <c r="A25" s="7" t="s">
        <v>0</v>
      </c>
      <c r="B25" s="8">
        <v>1</v>
      </c>
      <c r="C25" s="8">
        <v>2</v>
      </c>
      <c r="D25" s="8">
        <v>3</v>
      </c>
      <c r="E25" s="8">
        <v>4</v>
      </c>
      <c r="F25" s="9" t="s">
        <v>3</v>
      </c>
      <c r="G25" s="8">
        <v>1</v>
      </c>
      <c r="H25" s="8">
        <v>2</v>
      </c>
      <c r="I25" s="8">
        <v>3</v>
      </c>
      <c r="J25" s="8">
        <v>4</v>
      </c>
      <c r="K25" s="9" t="s">
        <v>3</v>
      </c>
      <c r="M25" s="150" t="s">
        <v>0</v>
      </c>
      <c r="N25" s="138">
        <v>1</v>
      </c>
      <c r="O25" s="134">
        <v>2</v>
      </c>
      <c r="P25" s="134">
        <v>3</v>
      </c>
      <c r="Q25" s="134">
        <v>4</v>
      </c>
      <c r="R25" s="135" t="s">
        <v>3</v>
      </c>
      <c r="S25" s="154">
        <v>1</v>
      </c>
      <c r="T25" s="134">
        <v>2</v>
      </c>
      <c r="U25" s="134">
        <v>3</v>
      </c>
      <c r="V25" s="134">
        <v>4</v>
      </c>
      <c r="W25" s="135" t="s">
        <v>3</v>
      </c>
    </row>
    <row r="26" spans="1:23">
      <c r="A26" s="1" t="s">
        <v>12</v>
      </c>
      <c r="B26" s="10">
        <v>0</v>
      </c>
      <c r="C26" s="10">
        <v>300</v>
      </c>
      <c r="D26" s="10">
        <v>600</v>
      </c>
      <c r="E26" s="10">
        <v>900</v>
      </c>
      <c r="F26" s="11" t="s">
        <v>3</v>
      </c>
      <c r="G26" s="10">
        <v>0</v>
      </c>
      <c r="H26" s="10">
        <v>300</v>
      </c>
      <c r="I26" s="10">
        <v>600</v>
      </c>
      <c r="J26" s="10">
        <v>900</v>
      </c>
      <c r="K26" s="11" t="s">
        <v>3</v>
      </c>
      <c r="M26" s="150" t="s">
        <v>12</v>
      </c>
      <c r="N26" s="161">
        <v>0</v>
      </c>
      <c r="O26" s="136">
        <v>300</v>
      </c>
      <c r="P26" s="136">
        <v>600</v>
      </c>
      <c r="Q26" s="136">
        <v>900</v>
      </c>
      <c r="R26" s="137" t="s">
        <v>3</v>
      </c>
      <c r="S26" s="155">
        <v>0</v>
      </c>
      <c r="T26" s="136">
        <v>300</v>
      </c>
      <c r="U26" s="136">
        <v>600</v>
      </c>
      <c r="V26" s="136">
        <v>900</v>
      </c>
      <c r="W26" s="137" t="s">
        <v>3</v>
      </c>
    </row>
    <row r="27" spans="1:23">
      <c r="A27" s="3">
        <v>1</v>
      </c>
      <c r="B27" s="19">
        <f t="shared" ref="B27:K27" si="8">+B5-B16</f>
        <v>-61</v>
      </c>
      <c r="C27" s="19">
        <f t="shared" si="8"/>
        <v>8</v>
      </c>
      <c r="D27" s="19">
        <f t="shared" si="8"/>
        <v>24</v>
      </c>
      <c r="E27" s="19">
        <f t="shared" si="8"/>
        <v>29</v>
      </c>
      <c r="F27" s="20">
        <f t="shared" si="8"/>
        <v>0</v>
      </c>
      <c r="G27" s="19">
        <f t="shared" si="8"/>
        <v>-80.932999999999964</v>
      </c>
      <c r="H27" s="19">
        <f t="shared" si="8"/>
        <v>16.667650000000009</v>
      </c>
      <c r="I27" s="19">
        <f t="shared" si="8"/>
        <v>31.21023000000001</v>
      </c>
      <c r="J27" s="19">
        <f t="shared" si="8"/>
        <v>33.055120000000002</v>
      </c>
      <c r="K27" s="6">
        <f t="shared" si="8"/>
        <v>0</v>
      </c>
      <c r="M27" s="151">
        <v>1</v>
      </c>
      <c r="N27" s="162">
        <f t="shared" ref="N27:W27" si="9">+N5-N16</f>
        <v>-0.26180257510729621</v>
      </c>
      <c r="O27" s="139">
        <f t="shared" si="9"/>
        <v>3.4334763948497868E-2</v>
      </c>
      <c r="P27" s="139">
        <f t="shared" si="9"/>
        <v>0.10300429184549356</v>
      </c>
      <c r="Q27" s="139">
        <f t="shared" si="9"/>
        <v>0.12446351931330472</v>
      </c>
      <c r="R27" s="141">
        <f t="shared" si="9"/>
        <v>0</v>
      </c>
      <c r="S27" s="156">
        <f t="shared" si="9"/>
        <v>-0.23864059926085768</v>
      </c>
      <c r="T27" s="139">
        <f t="shared" si="9"/>
        <v>4.9146553127528206E-2</v>
      </c>
      <c r="U27" s="139">
        <f t="shared" si="9"/>
        <v>9.202708401108578E-2</v>
      </c>
      <c r="V27" s="139">
        <f t="shared" si="9"/>
        <v>9.7466962122243928E-2</v>
      </c>
      <c r="W27" s="141">
        <f t="shared" si="9"/>
        <v>0</v>
      </c>
    </row>
    <row r="28" spans="1:23">
      <c r="A28" s="3">
        <v>2</v>
      </c>
      <c r="B28" s="19">
        <f t="shared" ref="B28:K28" si="10">+B6-B17</f>
        <v>3</v>
      </c>
      <c r="C28" s="19">
        <f t="shared" si="10"/>
        <v>-42</v>
      </c>
      <c r="D28" s="19">
        <f t="shared" si="10"/>
        <v>11</v>
      </c>
      <c r="E28" s="19">
        <f t="shared" si="10"/>
        <v>28</v>
      </c>
      <c r="F28" s="20">
        <f t="shared" si="10"/>
        <v>0</v>
      </c>
      <c r="G28" s="19">
        <f t="shared" si="10"/>
        <v>6.7284299999999746</v>
      </c>
      <c r="H28" s="19">
        <f t="shared" si="10"/>
        <v>-43.00418999999998</v>
      </c>
      <c r="I28" s="19">
        <f t="shared" si="10"/>
        <v>11.735619999999997</v>
      </c>
      <c r="J28" s="19">
        <f t="shared" si="10"/>
        <v>24.540140000000001</v>
      </c>
      <c r="K28" s="6">
        <f t="shared" si="10"/>
        <v>0</v>
      </c>
      <c r="M28" s="151">
        <v>2</v>
      </c>
      <c r="N28" s="162">
        <f t="shared" ref="N28:W28" si="11">+N6-N17</f>
        <v>1.6853932584269593E-2</v>
      </c>
      <c r="O28" s="139">
        <f t="shared" si="11"/>
        <v>-0.23595505617977527</v>
      </c>
      <c r="P28" s="139">
        <f t="shared" si="11"/>
        <v>6.1797752808988762E-2</v>
      </c>
      <c r="Q28" s="139">
        <f t="shared" si="11"/>
        <v>0.15730337078651685</v>
      </c>
      <c r="R28" s="141">
        <f t="shared" si="11"/>
        <v>0</v>
      </c>
      <c r="S28" s="156">
        <f t="shared" si="11"/>
        <v>3.870872538898229E-2</v>
      </c>
      <c r="T28" s="139">
        <f t="shared" si="11"/>
        <v>-0.24740353712316659</v>
      </c>
      <c r="U28" s="139">
        <f t="shared" si="11"/>
        <v>6.7515139765064208E-2</v>
      </c>
      <c r="V28" s="139">
        <f t="shared" si="11"/>
        <v>0.14117967196911993</v>
      </c>
      <c r="W28" s="141">
        <f t="shared" si="11"/>
        <v>0</v>
      </c>
    </row>
    <row r="29" spans="1:23">
      <c r="A29" s="3">
        <v>3</v>
      </c>
      <c r="B29" s="19">
        <f t="shared" ref="B29:K29" si="12">+B7-B18</f>
        <v>168</v>
      </c>
      <c r="C29" s="19">
        <f t="shared" si="12"/>
        <v>-130</v>
      </c>
      <c r="D29" s="19">
        <f t="shared" si="12"/>
        <v>-73</v>
      </c>
      <c r="E29" s="19">
        <f t="shared" si="12"/>
        <v>35</v>
      </c>
      <c r="F29" s="20">
        <f t="shared" si="12"/>
        <v>0</v>
      </c>
      <c r="G29" s="19">
        <f t="shared" si="12"/>
        <v>136.53452000000001</v>
      </c>
      <c r="H29" s="19">
        <f t="shared" si="12"/>
        <v>-103.53389999999996</v>
      </c>
      <c r="I29" s="19">
        <f t="shared" si="12"/>
        <v>-55.221679999999942</v>
      </c>
      <c r="J29" s="19">
        <f t="shared" si="12"/>
        <v>22.221059999999991</v>
      </c>
      <c r="K29" s="6">
        <f t="shared" si="12"/>
        <v>0</v>
      </c>
      <c r="M29" s="151">
        <v>3</v>
      </c>
      <c r="N29" s="162">
        <f t="shared" ref="N29:W29" si="13">+N7-N18</f>
        <v>0.55263157894736847</v>
      </c>
      <c r="O29" s="139">
        <f t="shared" si="13"/>
        <v>-0.42763157894736836</v>
      </c>
      <c r="P29" s="139">
        <f t="shared" si="13"/>
        <v>-0.24013157894736842</v>
      </c>
      <c r="Q29" s="139">
        <f t="shared" si="13"/>
        <v>0.11513157894736843</v>
      </c>
      <c r="R29" s="141">
        <f t="shared" si="13"/>
        <v>0</v>
      </c>
      <c r="S29" s="156">
        <f t="shared" si="13"/>
        <v>0.54005994296826354</v>
      </c>
      <c r="T29" s="139">
        <f t="shared" si="13"/>
        <v>-0.40952655877269623</v>
      </c>
      <c r="U29" s="139">
        <f t="shared" si="13"/>
        <v>-0.21842840441678532</v>
      </c>
      <c r="V29" s="139">
        <f t="shared" si="13"/>
        <v>8.7895020221218451E-2</v>
      </c>
      <c r="W29" s="141">
        <f t="shared" si="13"/>
        <v>0</v>
      </c>
    </row>
    <row r="30" spans="1:23">
      <c r="A30" s="3">
        <v>4</v>
      </c>
      <c r="B30" s="19">
        <f t="shared" ref="B30:K30" si="14">+B8-B19</f>
        <v>110</v>
      </c>
      <c r="C30" s="19">
        <f t="shared" si="14"/>
        <v>9</v>
      </c>
      <c r="D30" s="19">
        <f t="shared" si="14"/>
        <v>-52</v>
      </c>
      <c r="E30" s="19">
        <f t="shared" si="14"/>
        <v>-67</v>
      </c>
      <c r="F30" s="20">
        <f t="shared" si="14"/>
        <v>0</v>
      </c>
      <c r="G30" s="19">
        <f t="shared" si="14"/>
        <v>94.011489999999938</v>
      </c>
      <c r="H30" s="19">
        <f t="shared" si="14"/>
        <v>7.3281900000000002</v>
      </c>
      <c r="I30" s="19">
        <f t="shared" si="14"/>
        <v>-51.472599999999936</v>
      </c>
      <c r="J30" s="19">
        <f t="shared" si="14"/>
        <v>-49.867079999999973</v>
      </c>
      <c r="K30" s="6">
        <f t="shared" si="14"/>
        <v>0</v>
      </c>
      <c r="M30" s="151">
        <v>4</v>
      </c>
      <c r="N30" s="162">
        <f t="shared" ref="N30:W30" si="15">+N8-N19</f>
        <v>0.44176706827309237</v>
      </c>
      <c r="O30" s="139">
        <f t="shared" si="15"/>
        <v>3.614457831325301E-2</v>
      </c>
      <c r="P30" s="139">
        <f t="shared" si="15"/>
        <v>-0.20883534136546186</v>
      </c>
      <c r="Q30" s="139">
        <f t="shared" si="15"/>
        <v>-0.26907630522088355</v>
      </c>
      <c r="R30" s="141">
        <f t="shared" si="15"/>
        <v>0</v>
      </c>
      <c r="S30" s="156">
        <f t="shared" si="15"/>
        <v>0.45202504104991426</v>
      </c>
      <c r="T30" s="139">
        <f t="shared" si="15"/>
        <v>3.52353248052081E-2</v>
      </c>
      <c r="U30" s="139">
        <f t="shared" si="15"/>
        <v>-0.24749000497647472</v>
      </c>
      <c r="V30" s="139">
        <f t="shared" si="15"/>
        <v>-0.23977036087864756</v>
      </c>
      <c r="W30" s="141">
        <f t="shared" si="15"/>
        <v>0</v>
      </c>
    </row>
    <row r="31" spans="1:23">
      <c r="A31" s="3">
        <v>5</v>
      </c>
      <c r="B31" s="19">
        <f t="shared" ref="B31:K31" si="16">+B9-B20</f>
        <v>0</v>
      </c>
      <c r="C31" s="19">
        <f t="shared" si="16"/>
        <v>0</v>
      </c>
      <c r="D31" s="19">
        <f t="shared" si="16"/>
        <v>-1</v>
      </c>
      <c r="E31" s="19">
        <f t="shared" si="16"/>
        <v>1</v>
      </c>
      <c r="F31" s="20">
        <f t="shared" si="16"/>
        <v>0</v>
      </c>
      <c r="G31" s="19">
        <f t="shared" si="16"/>
        <v>0</v>
      </c>
      <c r="H31" s="19">
        <f t="shared" si="16"/>
        <v>-0.47706999999999988</v>
      </c>
      <c r="I31" s="19">
        <f t="shared" si="16"/>
        <v>-0.65522000000000002</v>
      </c>
      <c r="J31" s="19">
        <f t="shared" si="16"/>
        <v>1.13229</v>
      </c>
      <c r="K31" s="6">
        <f t="shared" si="16"/>
        <v>0</v>
      </c>
      <c r="M31" s="151">
        <v>5</v>
      </c>
      <c r="N31" s="162">
        <f t="shared" ref="N31:W31" si="17">+N9-N20</f>
        <v>0</v>
      </c>
      <c r="O31" s="139">
        <f t="shared" si="17"/>
        <v>0</v>
      </c>
      <c r="P31" s="139">
        <f t="shared" si="17"/>
        <v>-9.0909090909090912E-2</v>
      </c>
      <c r="Q31" s="139">
        <f t="shared" si="17"/>
        <v>9.0909090909090912E-2</v>
      </c>
      <c r="R31" s="141">
        <f t="shared" si="17"/>
        <v>0</v>
      </c>
      <c r="S31" s="156">
        <f t="shared" si="17"/>
        <v>0</v>
      </c>
      <c r="T31" s="139">
        <f t="shared" si="17"/>
        <v>-5.8453285891422679E-2</v>
      </c>
      <c r="U31" s="139">
        <f t="shared" si="17"/>
        <v>-8.0281220747014062E-2</v>
      </c>
      <c r="V31" s="139">
        <f t="shared" si="17"/>
        <v>0.13873450663843678</v>
      </c>
      <c r="W31" s="141">
        <f t="shared" si="17"/>
        <v>0</v>
      </c>
    </row>
    <row r="32" spans="1:23">
      <c r="A32" s="3">
        <v>7</v>
      </c>
      <c r="B32" s="19">
        <f t="shared" ref="B32:K32" si="18">+B10-B21</f>
        <v>9</v>
      </c>
      <c r="C32" s="19">
        <f t="shared" si="18"/>
        <v>-9</v>
      </c>
      <c r="D32" s="19">
        <f t="shared" si="18"/>
        <v>0</v>
      </c>
      <c r="E32" s="19">
        <f t="shared" si="18"/>
        <v>0</v>
      </c>
      <c r="F32" s="20">
        <f t="shared" si="18"/>
        <v>0</v>
      </c>
      <c r="G32" s="19">
        <f t="shared" si="18"/>
        <v>6.3740499999999987</v>
      </c>
      <c r="H32" s="19">
        <f t="shared" si="18"/>
        <v>-6.3740500000000004</v>
      </c>
      <c r="I32" s="19">
        <f t="shared" si="18"/>
        <v>0</v>
      </c>
      <c r="J32" s="19">
        <f t="shared" si="18"/>
        <v>0</v>
      </c>
      <c r="K32" s="6">
        <f t="shared" si="18"/>
        <v>0</v>
      </c>
      <c r="M32" s="151">
        <v>7</v>
      </c>
      <c r="N32" s="162">
        <f t="shared" ref="N32:W32" si="19">+N10-N21</f>
        <v>0.33333333333333326</v>
      </c>
      <c r="O32" s="139">
        <f t="shared" si="19"/>
        <v>-0.33333333333333331</v>
      </c>
      <c r="P32" s="139">
        <f t="shared" si="19"/>
        <v>0</v>
      </c>
      <c r="Q32" s="139">
        <f t="shared" si="19"/>
        <v>0</v>
      </c>
      <c r="R32" s="141">
        <f t="shared" si="19"/>
        <v>0</v>
      </c>
      <c r="S32" s="156">
        <f t="shared" si="19"/>
        <v>0.31749142894429183</v>
      </c>
      <c r="T32" s="139">
        <f t="shared" si="19"/>
        <v>-0.31749142894429194</v>
      </c>
      <c r="U32" s="139">
        <f t="shared" si="19"/>
        <v>0</v>
      </c>
      <c r="V32" s="139">
        <f t="shared" si="19"/>
        <v>0</v>
      </c>
      <c r="W32" s="141">
        <f t="shared" si="19"/>
        <v>0</v>
      </c>
    </row>
    <row r="33" spans="1:23" ht="13.5" thickBot="1">
      <c r="A33" s="5" t="s">
        <v>3</v>
      </c>
      <c r="B33" s="6">
        <f t="shared" ref="B33:K33" si="20">+B11-B22</f>
        <v>229</v>
      </c>
      <c r="C33" s="6">
        <f t="shared" si="20"/>
        <v>-164</v>
      </c>
      <c r="D33" s="6">
        <f t="shared" si="20"/>
        <v>-91</v>
      </c>
      <c r="E33" s="6">
        <f t="shared" si="20"/>
        <v>26</v>
      </c>
      <c r="F33" s="6">
        <f t="shared" si="20"/>
        <v>0</v>
      </c>
      <c r="G33" s="6">
        <f t="shared" si="20"/>
        <v>162.71549000000249</v>
      </c>
      <c r="H33" s="6">
        <f t="shared" si="20"/>
        <v>-129.39337000000131</v>
      </c>
      <c r="I33" s="6">
        <f t="shared" si="20"/>
        <v>-64.403650000000795</v>
      </c>
      <c r="J33" s="6">
        <f t="shared" si="20"/>
        <v>31.081530000000214</v>
      </c>
      <c r="K33" s="6">
        <f t="shared" si="20"/>
        <v>0</v>
      </c>
      <c r="M33" s="153" t="s">
        <v>3</v>
      </c>
      <c r="N33" s="165">
        <f t="shared" ref="N33:W33" si="21">+N11-N22</f>
        <v>0.22854291417165667</v>
      </c>
      <c r="O33" s="147">
        <f t="shared" si="21"/>
        <v>-0.16367265469061876</v>
      </c>
      <c r="P33" s="147">
        <f t="shared" si="21"/>
        <v>-9.0818363273453107E-2</v>
      </c>
      <c r="Q33" s="147">
        <f t="shared" si="21"/>
        <v>2.5948103792415189E-2</v>
      </c>
      <c r="R33" s="148">
        <f t="shared" si="21"/>
        <v>0</v>
      </c>
      <c r="S33" s="160">
        <f t="shared" si="21"/>
        <v>0.16239170853976398</v>
      </c>
      <c r="T33" s="147">
        <f t="shared" si="21"/>
        <v>-0.1291358949785158</v>
      </c>
      <c r="U33" s="147">
        <f t="shared" si="21"/>
        <v>-6.4275495588631076E-2</v>
      </c>
      <c r="V33" s="147">
        <f t="shared" si="21"/>
        <v>3.1019682027383422E-2</v>
      </c>
      <c r="W33" s="148">
        <f t="shared" si="21"/>
        <v>0</v>
      </c>
    </row>
  </sheetData>
  <mergeCells count="6">
    <mergeCell ref="N2:R2"/>
    <mergeCell ref="S2:W2"/>
    <mergeCell ref="N13:R13"/>
    <mergeCell ref="S13:W13"/>
    <mergeCell ref="N24:R24"/>
    <mergeCell ref="S24:W24"/>
  </mergeCells>
  <conditionalFormatting sqref="N27:Q32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S27:V32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Q46"/>
  <sheetViews>
    <sheetView topLeftCell="A10" workbookViewId="0">
      <selection activeCell="N45" sqref="N45"/>
    </sheetView>
  </sheetViews>
  <sheetFormatPr defaultRowHeight="12.75"/>
  <cols>
    <col min="3" max="5" width="13" customWidth="1"/>
    <col min="6" max="6" width="10.28515625" bestFit="1" customWidth="1"/>
    <col min="8" max="11" width="11.7109375" customWidth="1"/>
    <col min="14" max="16" width="16.140625" style="17" customWidth="1"/>
    <col min="17" max="17" width="12.42578125" bestFit="1" customWidth="1"/>
  </cols>
  <sheetData>
    <row r="3" spans="1:16">
      <c r="A3" s="7"/>
      <c r="B3" s="2" t="s">
        <v>1</v>
      </c>
      <c r="C3" s="2" t="s">
        <v>1</v>
      </c>
      <c r="D3" s="2" t="s">
        <v>1</v>
      </c>
      <c r="E3" s="2" t="s">
        <v>1</v>
      </c>
      <c r="F3" s="2" t="s">
        <v>1</v>
      </c>
      <c r="G3" s="2" t="s">
        <v>2</v>
      </c>
      <c r="H3" s="2" t="s">
        <v>2</v>
      </c>
      <c r="I3" s="2" t="s">
        <v>2</v>
      </c>
      <c r="J3" s="2" t="s">
        <v>2</v>
      </c>
      <c r="K3" s="2" t="s">
        <v>2</v>
      </c>
    </row>
    <row r="4" spans="1:16" ht="13.5" thickBot="1">
      <c r="A4" s="7" t="s">
        <v>61</v>
      </c>
      <c r="B4" s="45" t="s">
        <v>62</v>
      </c>
      <c r="C4" s="45" t="s">
        <v>63</v>
      </c>
      <c r="D4" s="45" t="s">
        <v>64</v>
      </c>
      <c r="E4" s="45" t="s">
        <v>65</v>
      </c>
      <c r="F4" s="9" t="s">
        <v>3</v>
      </c>
      <c r="G4" s="45" t="s">
        <v>62</v>
      </c>
      <c r="H4" s="45" t="s">
        <v>63</v>
      </c>
      <c r="I4" s="45" t="s">
        <v>64</v>
      </c>
      <c r="J4" s="45" t="s">
        <v>65</v>
      </c>
      <c r="K4" s="9" t="s">
        <v>3</v>
      </c>
    </row>
    <row r="5" spans="1:16">
      <c r="A5" s="1" t="s">
        <v>4</v>
      </c>
      <c r="B5" s="10">
        <v>0</v>
      </c>
      <c r="C5" s="10">
        <v>300</v>
      </c>
      <c r="D5" s="10">
        <v>600</v>
      </c>
      <c r="E5" s="10">
        <v>900</v>
      </c>
      <c r="F5" s="11" t="s">
        <v>3</v>
      </c>
      <c r="G5" s="10">
        <v>0</v>
      </c>
      <c r="H5" s="10">
        <v>300</v>
      </c>
      <c r="I5" s="10">
        <v>600</v>
      </c>
      <c r="J5" s="10">
        <v>900</v>
      </c>
      <c r="K5" s="11" t="s">
        <v>3</v>
      </c>
      <c r="M5" s="1" t="s">
        <v>4</v>
      </c>
    </row>
    <row r="6" spans="1:16">
      <c r="A6" s="3">
        <v>1</v>
      </c>
      <c r="B6" s="12">
        <f>(+Income!N5+Income!N23)/2</f>
        <v>0.69371727748691092</v>
      </c>
      <c r="C6" s="12">
        <f>(+Income!O5+Income!O23)/2</f>
        <v>0.16230366492146597</v>
      </c>
      <c r="D6" s="12">
        <f>(+Income!P5+Income!P23)/2</f>
        <v>7.0680628272251314E-2</v>
      </c>
      <c r="E6" s="16">
        <f>(+Income!Q5+Income!Q23)/2</f>
        <v>7.3298429319371736E-2</v>
      </c>
      <c r="F6" s="13">
        <f>(+Income!R5+Income!R23)/2</f>
        <v>0.19061876247504991</v>
      </c>
      <c r="G6" s="12">
        <f>(+Income!S5+Income!S23)/2</f>
        <v>0.78395276378166701</v>
      </c>
      <c r="H6" s="12">
        <f>(+Income!T5+Income!T23)/2</f>
        <v>0.12469239363892017</v>
      </c>
      <c r="I6" s="12">
        <f>(+Income!U5+Income!U23)/2</f>
        <v>4.3502543469302116E-2</v>
      </c>
      <c r="J6" s="12">
        <f>(+Income!V5+Income!V23)/2</f>
        <v>4.78522991101109E-2</v>
      </c>
      <c r="K6" s="13">
        <f>(+Income!W5+Income!W23)/2</f>
        <v>0.29317563761844573</v>
      </c>
      <c r="M6" s="3">
        <v>1</v>
      </c>
      <c r="N6" s="87">
        <f t="shared" ref="N6:N15" si="0">+$O20/C$5</f>
        <v>0.53752181500872598</v>
      </c>
      <c r="O6" s="87">
        <f t="shared" ref="O6:O15" si="1">+$O20/D$5</f>
        <v>0.26876090750436299</v>
      </c>
      <c r="P6" s="87">
        <f t="shared" ref="P6:P15" si="2">+$O20/E$5</f>
        <v>0.17917393833624201</v>
      </c>
    </row>
    <row r="7" spans="1:16">
      <c r="A7" s="3">
        <v>2</v>
      </c>
      <c r="B7" s="12">
        <f>(+Income!N6+Income!N24)/2</f>
        <v>0.40865384615384615</v>
      </c>
      <c r="C7" s="12">
        <f>(+Income!O6+Income!O24)/2</f>
        <v>0.23076923076923078</v>
      </c>
      <c r="D7" s="12">
        <f>(+Income!P6+Income!P24)/2</f>
        <v>0.20192307692307693</v>
      </c>
      <c r="E7" s="12">
        <f>(+Income!Q6+Income!Q24)/2</f>
        <v>0.15865384615384615</v>
      </c>
      <c r="F7" s="13">
        <f>(+Income!R6+Income!R24)/2</f>
        <v>0.10379241516966067</v>
      </c>
      <c r="G7" s="12">
        <f>(+Income!S6+Income!S24)/2</f>
        <v>0.42423317376680364</v>
      </c>
      <c r="H7" s="12">
        <f>(+Income!T6+Income!T24)/2</f>
        <v>0.20898499615433203</v>
      </c>
      <c r="I7" s="12">
        <f>(+Income!U6+Income!U24)/2</f>
        <v>0.21607062253905956</v>
      </c>
      <c r="J7" s="12">
        <f>(+Income!V6+Income!V24)/2</f>
        <v>0.15071120753980566</v>
      </c>
      <c r="K7" s="13">
        <f>(+Income!W6+Income!W24)/2</f>
        <v>0.10867207635400258</v>
      </c>
      <c r="M7" s="3">
        <v>2</v>
      </c>
      <c r="N7" s="87">
        <f t="shared" si="0"/>
        <v>1.4519230769230769</v>
      </c>
      <c r="O7" s="87">
        <f t="shared" si="1"/>
        <v>0.72596153846153844</v>
      </c>
      <c r="P7" s="87">
        <f t="shared" si="2"/>
        <v>0.48397435897435898</v>
      </c>
    </row>
    <row r="8" spans="1:16">
      <c r="A8" s="3">
        <v>3</v>
      </c>
      <c r="B8" s="12">
        <f>(+Income!N7+Income!N25)/2</f>
        <v>0.48701298701298701</v>
      </c>
      <c r="C8" s="12">
        <f>(+Income!O7+Income!O25)/2</f>
        <v>0.20129870129870131</v>
      </c>
      <c r="D8" s="12">
        <f>(+Income!P7+Income!P25)/2</f>
        <v>0.18181818181818182</v>
      </c>
      <c r="E8" s="12">
        <f>(+Income!Q7+Income!Q25)/2</f>
        <v>0.12987012987012986</v>
      </c>
      <c r="F8" s="13">
        <f>(+Income!R7+Income!R25)/2</f>
        <v>7.6846307385229545E-2</v>
      </c>
      <c r="G8" s="12">
        <f>(+Income!S7+Income!S25)/2</f>
        <v>0.46027044039252574</v>
      </c>
      <c r="H8" s="12">
        <f>(+Income!T7+Income!T25)/2</f>
        <v>0.20024087201338528</v>
      </c>
      <c r="I8" s="12">
        <f>(+Income!U7+Income!U25)/2</f>
        <v>0.21925757572834148</v>
      </c>
      <c r="J8" s="12">
        <f>(+Income!V7+Income!V25)/2</f>
        <v>0.12023111186574817</v>
      </c>
      <c r="K8" s="13">
        <f>(+Income!W7+Income!W25)/2</f>
        <v>6.7241960960976871E-2</v>
      </c>
      <c r="M8" s="3">
        <v>3</v>
      </c>
      <c r="N8" s="87">
        <f t="shared" si="0"/>
        <v>1.2597402597402596</v>
      </c>
      <c r="O8" s="87">
        <f t="shared" si="1"/>
        <v>0.6298701298701298</v>
      </c>
      <c r="P8" s="87">
        <f t="shared" si="2"/>
        <v>0.41991341991341991</v>
      </c>
    </row>
    <row r="9" spans="1:16">
      <c r="A9" s="3">
        <v>4</v>
      </c>
      <c r="B9" s="12">
        <f>(+Income!N8+Income!N26)/2</f>
        <v>0.33628318584070799</v>
      </c>
      <c r="C9" s="12">
        <f>(+Income!O8+Income!O26)/2</f>
        <v>0.20353982300884954</v>
      </c>
      <c r="D9" s="12">
        <f>(+Income!P8+Income!P26)/2</f>
        <v>0.22566371681415931</v>
      </c>
      <c r="E9" s="12">
        <f>(+Income!Q8+Income!Q26)/2</f>
        <v>0.23451327433628319</v>
      </c>
      <c r="F9" s="13">
        <f>(+Income!R8+Income!R26)/2</f>
        <v>0.11277445109780439</v>
      </c>
      <c r="G9" s="12">
        <f>(+Income!S8+Income!S26)/2</f>
        <v>0.34247149990139414</v>
      </c>
      <c r="H9" s="12">
        <f>(+Income!T8+Income!T26)/2</f>
        <v>0.19347894981098063</v>
      </c>
      <c r="I9" s="12">
        <f>(+Income!U8+Income!U26)/2</f>
        <v>0.24223852465691481</v>
      </c>
      <c r="J9" s="12">
        <f>(+Income!V8+Income!V26)/2</f>
        <v>0.22181102563071114</v>
      </c>
      <c r="K9" s="13">
        <f>(+Income!W8+Income!W26)/2</f>
        <v>0.10171789181576052</v>
      </c>
      <c r="M9" s="3">
        <v>4</v>
      </c>
      <c r="N9" s="87">
        <f t="shared" si="0"/>
        <v>1.8672566371681418</v>
      </c>
      <c r="O9" s="87">
        <f t="shared" si="1"/>
        <v>0.93362831858407092</v>
      </c>
      <c r="P9" s="87">
        <f t="shared" si="2"/>
        <v>0.6224188790560472</v>
      </c>
    </row>
    <row r="10" spans="1:16">
      <c r="A10" s="3">
        <v>5</v>
      </c>
      <c r="B10" s="12">
        <f>(+Income!N9+Income!N27)/2</f>
        <v>0.42727272727272725</v>
      </c>
      <c r="C10" s="12">
        <f>(+Income!O9+Income!O27)/2</f>
        <v>0.22727272727272727</v>
      </c>
      <c r="D10" s="12">
        <f>(+Income!P9+Income!P27)/2</f>
        <v>0.20909090909090908</v>
      </c>
      <c r="E10" s="12">
        <f>(+Income!Q9+Income!Q27)/2</f>
        <v>0.13636363636363635</v>
      </c>
      <c r="F10" s="13">
        <f>(+Income!R9+Income!R27)/2</f>
        <v>0.10978043912175649</v>
      </c>
      <c r="G10" s="12">
        <f>(+Income!S9+Income!S27)/2</f>
        <v>0.41439625164450161</v>
      </c>
      <c r="H10" s="12">
        <f>(+Income!T9+Income!T27)/2</f>
        <v>0.2526574005709124</v>
      </c>
      <c r="I10" s="12">
        <f>(+Income!U9+Income!U27)/2</f>
        <v>0.20035751376730421</v>
      </c>
      <c r="J10" s="12">
        <f>(+Income!V9+Income!V27)/2</f>
        <v>0.13258883401728233</v>
      </c>
      <c r="K10" s="13">
        <f>(+Income!W9+Income!W27)/2</f>
        <v>9.9998160667316233E-2</v>
      </c>
      <c r="M10" s="3">
        <v>5</v>
      </c>
      <c r="N10" s="87">
        <f t="shared" si="0"/>
        <v>1.7515151515151517</v>
      </c>
      <c r="O10" s="87">
        <f t="shared" si="1"/>
        <v>0.87575757575757585</v>
      </c>
      <c r="P10" s="87">
        <f t="shared" si="2"/>
        <v>0.58383838383838393</v>
      </c>
    </row>
    <row r="11" spans="1:16">
      <c r="A11" s="3">
        <v>6</v>
      </c>
      <c r="B11" s="12">
        <f>(+Income!N10+Income!N28)/2</f>
        <v>0.40073529411764702</v>
      </c>
      <c r="C11" s="12">
        <f>(+Income!O10+Income!O28)/2</f>
        <v>0.16911764705882354</v>
      </c>
      <c r="D11" s="12">
        <f>(+Income!P10+Income!P28)/2</f>
        <v>0.22426470588235292</v>
      </c>
      <c r="E11" s="12">
        <f>(+Income!Q10+Income!Q28)/2</f>
        <v>0.20588235294117646</v>
      </c>
      <c r="F11" s="13">
        <f>(+Income!R10+Income!R28)/2</f>
        <v>0.13572854291417166</v>
      </c>
      <c r="G11" s="12">
        <f>(+Income!S10+Income!S28)/2</f>
        <v>0.41583651432933949</v>
      </c>
      <c r="H11" s="12">
        <f>(+Income!T10+Income!T28)/2</f>
        <v>0.16284776476934551</v>
      </c>
      <c r="I11" s="12">
        <f>(+Income!U10+Income!U28)/2</f>
        <v>0.2154291030276988</v>
      </c>
      <c r="J11" s="12">
        <f>(+Income!V10+Income!V28)/2</f>
        <v>0.2058866178736167</v>
      </c>
      <c r="K11" s="13">
        <f>(+Income!W10+Income!W28)/2</f>
        <v>0.10915586176813036</v>
      </c>
      <c r="M11" s="3">
        <v>6</v>
      </c>
      <c r="N11" s="87">
        <f t="shared" si="0"/>
        <v>1.875</v>
      </c>
      <c r="O11" s="87">
        <f t="shared" si="1"/>
        <v>0.9375</v>
      </c>
      <c r="P11" s="87">
        <f t="shared" si="2"/>
        <v>0.625</v>
      </c>
    </row>
    <row r="12" spans="1:16">
      <c r="A12" s="3">
        <v>7</v>
      </c>
      <c r="B12" s="12">
        <f>(+Income!N11+Income!N29)/2</f>
        <v>0.35766423357664234</v>
      </c>
      <c r="C12" s="12">
        <f>(+Income!O11+Income!O29)/2</f>
        <v>0.13503649635036497</v>
      </c>
      <c r="D12" s="12">
        <f>(+Income!P11+Income!P29)/2</f>
        <v>0.23357664233576642</v>
      </c>
      <c r="E12" s="12">
        <f>(+Income!Q11+Income!Q29)/2</f>
        <v>0.27372262773722628</v>
      </c>
      <c r="F12" s="13">
        <f>(+Income!R11+Income!R29)/2</f>
        <v>0.13672654690618763</v>
      </c>
      <c r="G12" s="12">
        <f>(+Income!S11+Income!S29)/2</f>
        <v>0.35507661675957508</v>
      </c>
      <c r="H12" s="12">
        <f>(+Income!T11+Income!T29)/2</f>
        <v>0.14001340640407722</v>
      </c>
      <c r="I12" s="12">
        <f>(+Income!U11+Income!U29)/2</f>
        <v>0.23492003163940584</v>
      </c>
      <c r="J12" s="12">
        <f>(+Income!V11+Income!V29)/2</f>
        <v>0.26998994519694242</v>
      </c>
      <c r="K12" s="13">
        <f>(+Income!W11+Income!W29)/2</f>
        <v>0.10934157149450661</v>
      </c>
      <c r="M12" s="3">
        <v>7</v>
      </c>
      <c r="N12" s="87">
        <f t="shared" si="0"/>
        <v>2.2506082725060828</v>
      </c>
      <c r="O12" s="87">
        <f t="shared" si="1"/>
        <v>1.1253041362530414</v>
      </c>
      <c r="P12" s="87">
        <f t="shared" si="2"/>
        <v>0.75020275750202758</v>
      </c>
    </row>
    <row r="13" spans="1:16">
      <c r="A13" s="3">
        <v>8</v>
      </c>
      <c r="B13" s="12">
        <f>(+Income!N12+Income!N30)/2</f>
        <v>0.33898305084745761</v>
      </c>
      <c r="C13" s="12">
        <f>(+Income!O12+Income!O30)/2</f>
        <v>0.17796610169491525</v>
      </c>
      <c r="D13" s="12">
        <f>(+Income!P12+Income!P30)/2</f>
        <v>0.20338983050847456</v>
      </c>
      <c r="E13" s="12">
        <f>(+Income!Q12+Income!Q30)/2</f>
        <v>0.27966101694915257</v>
      </c>
      <c r="F13" s="13">
        <f>(+Income!R12+Income!R30)/2</f>
        <v>5.8882235528942117E-2</v>
      </c>
      <c r="G13" s="12">
        <f>(+Income!S12+Income!S30)/2</f>
        <v>0.34445089683641295</v>
      </c>
      <c r="H13" s="12">
        <f>(+Income!T12+Income!T30)/2</f>
        <v>0.15419570709985506</v>
      </c>
      <c r="I13" s="12">
        <f>(+Income!U12+Income!U30)/2</f>
        <v>0.22696845333176147</v>
      </c>
      <c r="J13" s="12">
        <f>(+Income!V12+Income!V30)/2</f>
        <v>0.27438494273197067</v>
      </c>
      <c r="K13" s="13">
        <f>(+Income!W12+Income!W30)/2</f>
        <v>4.4528607526455349E-2</v>
      </c>
      <c r="M13" s="3">
        <v>8</v>
      </c>
      <c r="N13" s="87">
        <f t="shared" si="0"/>
        <v>2.1807909604519775</v>
      </c>
      <c r="O13" s="87">
        <f t="shared" si="1"/>
        <v>1.0903954802259888</v>
      </c>
      <c r="P13" s="87">
        <f t="shared" si="2"/>
        <v>0.72693032015065906</v>
      </c>
    </row>
    <row r="14" spans="1:16">
      <c r="A14" s="3">
        <v>9</v>
      </c>
      <c r="B14" s="12">
        <f>(+Income!N13+Income!N31)/2</f>
        <v>0.22222222222222221</v>
      </c>
      <c r="C14" s="12">
        <f>(+Income!O13+Income!O31)/2</f>
        <v>9.2592592592592587E-2</v>
      </c>
      <c r="D14" s="12">
        <f>(+Income!P13+Income!P31)/2</f>
        <v>0.33333333333333331</v>
      </c>
      <c r="E14" s="12">
        <f>(+Income!Q13+Income!Q31)/2</f>
        <v>0.35185185185185186</v>
      </c>
      <c r="F14" s="13">
        <f>(+Income!R13+Income!R31)/2</f>
        <v>2.6946107784431138E-2</v>
      </c>
      <c r="G14" s="12">
        <f>(+Income!S13+Income!S31)/2</f>
        <v>0.21525444115999984</v>
      </c>
      <c r="H14" s="12">
        <f>(+Income!T13+Income!T31)/2</f>
        <v>0.11938006389613068</v>
      </c>
      <c r="I14" s="12">
        <f>(+Income!U13+Income!U31)/2</f>
        <v>0.37008888268129347</v>
      </c>
      <c r="J14" s="12">
        <f>(+Income!V13+Income!V31)/2</f>
        <v>0.29527661226257601</v>
      </c>
      <c r="K14" s="13">
        <f>(+Income!W13+Income!W31)/2</f>
        <v>2.2651047661640705E-2</v>
      </c>
      <c r="M14" s="3">
        <v>9</v>
      </c>
      <c r="N14" s="87">
        <f t="shared" si="0"/>
        <v>2.7283950617283947</v>
      </c>
      <c r="O14" s="87">
        <f t="shared" si="1"/>
        <v>1.3641975308641974</v>
      </c>
      <c r="P14" s="87">
        <f t="shared" si="2"/>
        <v>0.90946502057613166</v>
      </c>
    </row>
    <row r="15" spans="1:16">
      <c r="A15" s="3">
        <v>10</v>
      </c>
      <c r="B15" s="12">
        <f>(+Income!N14+Income!N32)/2</f>
        <v>0.38461538461538458</v>
      </c>
      <c r="C15" s="12">
        <f>(+Income!O14+Income!O32)/2</f>
        <v>0</v>
      </c>
      <c r="D15" s="12">
        <f>(+Income!P14+Income!P32)/2</f>
        <v>0.23076923076923078</v>
      </c>
      <c r="E15" s="12">
        <f>(+Income!Q14+Income!Q32)/2</f>
        <v>0.38461538461538464</v>
      </c>
      <c r="F15" s="13">
        <f>(+Income!R14+Income!R32)/2</f>
        <v>1.2974051896207584E-2</v>
      </c>
      <c r="G15" s="12">
        <f>(+Income!S14+Income!S32)/2</f>
        <v>0.39073511411428441</v>
      </c>
      <c r="H15" s="12">
        <f>(+Income!T14+Income!T32)/2</f>
        <v>0</v>
      </c>
      <c r="I15" s="12">
        <f>(+Income!U14+Income!U32)/2</f>
        <v>0.21852977177143124</v>
      </c>
      <c r="J15" s="12">
        <f>(+Income!V14+Income!V32)/2</f>
        <v>0.39073511411428435</v>
      </c>
      <c r="K15" s="13">
        <f>(+Income!W14+Income!W32)/2</f>
        <v>8.9770313256319813E-3</v>
      </c>
      <c r="M15" s="3">
        <v>10</v>
      </c>
      <c r="N15" s="87">
        <f t="shared" si="0"/>
        <v>2.6153846153846154</v>
      </c>
      <c r="O15" s="87">
        <f t="shared" si="1"/>
        <v>1.3076923076923077</v>
      </c>
      <c r="P15" s="87">
        <f t="shared" si="2"/>
        <v>0.87179487179487181</v>
      </c>
    </row>
    <row r="16" spans="1:16">
      <c r="A16" s="3">
        <v>11</v>
      </c>
      <c r="B16" s="12">
        <f>(+Income!N15+Income!N33)/2</f>
        <v>0.47142857142857142</v>
      </c>
      <c r="C16" s="12">
        <f>(+Income!O15+Income!O33)/2</f>
        <v>0.22857142857142856</v>
      </c>
      <c r="D16" s="12">
        <f>(+Income!P15+Income!P33)/2</f>
        <v>0.17142857142857143</v>
      </c>
      <c r="E16" s="12">
        <f>(+Income!Q15+Income!Q33)/2</f>
        <v>0.12857142857142859</v>
      </c>
      <c r="F16" s="13">
        <f>(+Income!R15+Income!R33)/2</f>
        <v>3.4930139720558882E-2</v>
      </c>
      <c r="G16" s="12">
        <f>(+Income!S15+Income!S33)/2</f>
        <v>0.49134907605011646</v>
      </c>
      <c r="H16" s="12">
        <f>(+Income!T15+Income!T33)/2</f>
        <v>0.2306603885345497</v>
      </c>
      <c r="I16" s="12">
        <f>(+Income!U15+Income!U33)/2</f>
        <v>0.17211943591583934</v>
      </c>
      <c r="J16" s="12">
        <f>(+Income!V15+Income!V33)/2</f>
        <v>0.10587109949949466</v>
      </c>
      <c r="K16" s="13">
        <f>(+Income!W15+Income!W33)/2</f>
        <v>3.4540152807128424E-2</v>
      </c>
      <c r="M16" s="3">
        <v>11</v>
      </c>
      <c r="N16" s="87"/>
      <c r="O16" s="87"/>
      <c r="P16" s="87"/>
    </row>
    <row r="17" spans="1:16">
      <c r="A17" s="5" t="s">
        <v>3</v>
      </c>
      <c r="B17" s="13">
        <f>(+Income!N16+Income!N34)/2</f>
        <v>0.44760479041916168</v>
      </c>
      <c r="C17" s="13">
        <f>(+Income!O16+Income!O34)/2</f>
        <v>0.18063872255489022</v>
      </c>
      <c r="D17" s="13">
        <f>(+Income!P16+Income!P34)/2</f>
        <v>0.18912175648702595</v>
      </c>
      <c r="E17" s="13">
        <f>(+Income!Q16+Income!Q34)/2</f>
        <v>0.18263473053892215</v>
      </c>
      <c r="F17" s="13">
        <f>(+Income!R16+Income!R34)/2</f>
        <v>1</v>
      </c>
      <c r="G17" s="13">
        <f>(+Income!S16+Income!S34)/2</f>
        <v>0.5080701794341389</v>
      </c>
      <c r="H17" s="13">
        <f>(+Income!T16+Income!T34)/2</f>
        <v>0.16830006328482078</v>
      </c>
      <c r="I17" s="13">
        <f>(+Income!U16+Income!U34)/2</f>
        <v>0.17125155850510543</v>
      </c>
      <c r="J17" s="13">
        <f>(+Income!V16+Income!V34)/2</f>
        <v>0.15237819877593414</v>
      </c>
      <c r="K17" s="13">
        <f>(+Income!W16+Income!W34)/2</f>
        <v>1</v>
      </c>
      <c r="M17" s="5" t="s">
        <v>3</v>
      </c>
    </row>
    <row r="18" spans="1:16" ht="13.5" thickBot="1"/>
    <row r="19" spans="1:16">
      <c r="A19" s="7"/>
      <c r="B19" s="2" t="s">
        <v>1</v>
      </c>
      <c r="C19" s="2" t="s">
        <v>1</v>
      </c>
      <c r="D19" s="2" t="s">
        <v>1</v>
      </c>
      <c r="E19" s="2" t="s">
        <v>1</v>
      </c>
      <c r="F19" s="2" t="s">
        <v>1</v>
      </c>
      <c r="G19" s="2" t="s">
        <v>2</v>
      </c>
      <c r="H19" s="2" t="s">
        <v>2</v>
      </c>
      <c r="I19" s="2" t="s">
        <v>2</v>
      </c>
      <c r="J19" s="2" t="s">
        <v>2</v>
      </c>
      <c r="K19" s="2" t="s">
        <v>2</v>
      </c>
      <c r="M19" s="1" t="s">
        <v>4</v>
      </c>
      <c r="N19" s="17" t="s">
        <v>73</v>
      </c>
      <c r="O19" s="17" t="s">
        <v>74</v>
      </c>
      <c r="P19" s="17" t="s">
        <v>75</v>
      </c>
    </row>
    <row r="20" spans="1:16" ht="13.5" thickBot="1">
      <c r="A20" s="7" t="s">
        <v>61</v>
      </c>
      <c r="B20" s="45" t="s">
        <v>62</v>
      </c>
      <c r="C20" s="45" t="s">
        <v>63</v>
      </c>
      <c r="D20" s="45" t="s">
        <v>64</v>
      </c>
      <c r="E20" s="45" t="s">
        <v>65</v>
      </c>
      <c r="F20" s="9" t="s">
        <v>3</v>
      </c>
      <c r="G20" s="45" t="s">
        <v>62</v>
      </c>
      <c r="H20" s="45" t="s">
        <v>63</v>
      </c>
      <c r="I20" s="45" t="s">
        <v>64</v>
      </c>
      <c r="J20" s="45" t="s">
        <v>65</v>
      </c>
      <c r="K20" s="9" t="s">
        <v>3</v>
      </c>
      <c r="M20" s="3">
        <v>1</v>
      </c>
      <c r="N20" s="86">
        <v>2500</v>
      </c>
      <c r="O20" s="86">
        <v>161.2565445026178</v>
      </c>
      <c r="P20" s="87">
        <v>6.4502617801047116E-2</v>
      </c>
    </row>
    <row r="21" spans="1:16">
      <c r="A21" s="1" t="s">
        <v>4</v>
      </c>
      <c r="B21" s="10">
        <v>0</v>
      </c>
      <c r="C21" s="10">
        <v>300</v>
      </c>
      <c r="D21" s="10">
        <v>600</v>
      </c>
      <c r="E21" s="10">
        <v>900</v>
      </c>
      <c r="F21" s="11" t="s">
        <v>3</v>
      </c>
      <c r="G21" s="10">
        <v>0</v>
      </c>
      <c r="H21" s="10">
        <v>300</v>
      </c>
      <c r="I21" s="10">
        <v>600</v>
      </c>
      <c r="J21" s="10">
        <v>900</v>
      </c>
      <c r="K21" s="11" t="s">
        <v>3</v>
      </c>
      <c r="M21" s="3">
        <v>2</v>
      </c>
      <c r="N21" s="86">
        <v>6500</v>
      </c>
      <c r="O21" s="86">
        <v>435.57692307692309</v>
      </c>
      <c r="P21" s="87">
        <v>6.7011834319526634E-2</v>
      </c>
    </row>
    <row r="22" spans="1:16">
      <c r="A22" s="3">
        <v>1</v>
      </c>
      <c r="B22" s="12"/>
      <c r="C22" s="15">
        <f>IF(N6&gt;1,1*C6,N6*C6)</f>
        <v>8.7241760551154485E-2</v>
      </c>
      <c r="D22" s="15">
        <f t="shared" ref="D22:E22" si="3">IF(O6&gt;1,1*D6,O6*D6)</f>
        <v>1.89961897974288E-2</v>
      </c>
      <c r="E22" s="15">
        <f t="shared" si="3"/>
        <v>1.3133168255012505E-2</v>
      </c>
      <c r="F22" s="13"/>
      <c r="G22" s="12"/>
      <c r="H22" s="15">
        <f>IF(N6&gt;1,1*H6,N6*H6)</f>
        <v>6.702488174657488E-2</v>
      </c>
      <c r="I22" s="15">
        <f t="shared" ref="I22:J22" si="4">IF(O6&gt;1,1*I6,O6*I6)</f>
        <v>1.1691783061557636E-2</v>
      </c>
      <c r="J22" s="15">
        <f t="shared" si="4"/>
        <v>8.5738848900024194E-3</v>
      </c>
      <c r="K22" s="13"/>
      <c r="M22" s="3">
        <v>3</v>
      </c>
      <c r="N22" s="86">
        <v>9000</v>
      </c>
      <c r="O22" s="86">
        <v>377.9220779220779</v>
      </c>
      <c r="P22" s="87">
        <v>4.1991341991341989E-2</v>
      </c>
    </row>
    <row r="23" spans="1:16">
      <c r="A23" s="3">
        <v>2</v>
      </c>
      <c r="B23" s="12"/>
      <c r="C23" s="15">
        <f t="shared" ref="C23:C32" si="5">IF(N7&gt;1,1*C7,N7*C7)</f>
        <v>0.23076923076923078</v>
      </c>
      <c r="D23" s="15">
        <f t="shared" ref="D23:D32" si="6">IF(O7&gt;1,1*D7,O7*D7)</f>
        <v>0.1465883875739645</v>
      </c>
      <c r="E23" s="15">
        <f t="shared" ref="E23:E32" si="7">IF(P7&gt;1,1*E7,P7*E7)</f>
        <v>7.6784393491124259E-2</v>
      </c>
      <c r="F23" s="13"/>
      <c r="G23" s="12"/>
      <c r="H23" s="15">
        <f t="shared" ref="H23:H32" si="8">IF(N7&gt;1,1*H7,N7*H7)</f>
        <v>0.20898499615433203</v>
      </c>
      <c r="I23" s="15">
        <f t="shared" ref="I23:I32" si="9">IF(O7&gt;1,1*I7,O7*I7)</f>
        <v>0.15685896155479803</v>
      </c>
      <c r="J23" s="15">
        <f t="shared" ref="J23:J32" si="10">IF(P7&gt;1,1*J7,P7*J7)</f>
        <v>7.2940360059329024E-2</v>
      </c>
      <c r="K23" s="13"/>
      <c r="M23" s="3">
        <v>4</v>
      </c>
      <c r="N23" s="86">
        <v>12500</v>
      </c>
      <c r="O23" s="86">
        <v>560.17699115044252</v>
      </c>
      <c r="P23" s="87">
        <v>4.4814159292035402E-2</v>
      </c>
    </row>
    <row r="24" spans="1:16">
      <c r="A24" s="3">
        <v>3</v>
      </c>
      <c r="B24" s="12"/>
      <c r="C24" s="15">
        <f t="shared" si="5"/>
        <v>0.20129870129870131</v>
      </c>
      <c r="D24" s="15">
        <f t="shared" si="6"/>
        <v>0.11452184179456906</v>
      </c>
      <c r="E24" s="15">
        <f t="shared" si="7"/>
        <v>5.4534210378366213E-2</v>
      </c>
      <c r="F24" s="13"/>
      <c r="G24" s="12"/>
      <c r="H24" s="15">
        <f t="shared" si="8"/>
        <v>0.20024087201338528</v>
      </c>
      <c r="I24" s="15">
        <f t="shared" si="9"/>
        <v>0.13810379769902026</v>
      </c>
      <c r="J24" s="15">
        <f t="shared" si="10"/>
        <v>5.0486657363539272E-2</v>
      </c>
      <c r="K24" s="13"/>
      <c r="M24" s="3">
        <v>5</v>
      </c>
      <c r="N24" s="86">
        <v>17500</v>
      </c>
      <c r="O24" s="86">
        <v>525.4545454545455</v>
      </c>
      <c r="P24" s="87">
        <v>3.0025974025974029E-2</v>
      </c>
    </row>
    <row r="25" spans="1:16">
      <c r="A25" s="3">
        <v>4</v>
      </c>
      <c r="B25" s="12"/>
      <c r="C25" s="15">
        <f t="shared" si="5"/>
        <v>0.20353982300884954</v>
      </c>
      <c r="D25" s="15">
        <f t="shared" si="6"/>
        <v>0.21068603649463549</v>
      </c>
      <c r="E25" s="15">
        <f t="shared" si="7"/>
        <v>0.14596548933615267</v>
      </c>
      <c r="F25" s="13"/>
      <c r="G25" s="12"/>
      <c r="H25" s="15">
        <f t="shared" si="8"/>
        <v>0.19347894981098063</v>
      </c>
      <c r="I25" s="15">
        <f t="shared" si="9"/>
        <v>0.22616074647172138</v>
      </c>
      <c r="J25" s="15">
        <f t="shared" si="10"/>
        <v>0.13805936993533938</v>
      </c>
      <c r="K25" s="13"/>
      <c r="M25" s="3">
        <v>6</v>
      </c>
      <c r="N25" s="86">
        <v>25000</v>
      </c>
      <c r="O25" s="86">
        <v>562.5</v>
      </c>
      <c r="P25" s="87">
        <v>2.2499999999999999E-2</v>
      </c>
    </row>
    <row r="26" spans="1:16">
      <c r="A26" s="3">
        <v>5</v>
      </c>
      <c r="B26" s="12"/>
      <c r="C26" s="15">
        <f t="shared" si="5"/>
        <v>0.22727272727272727</v>
      </c>
      <c r="D26" s="15">
        <f t="shared" si="6"/>
        <v>0.18311294765840222</v>
      </c>
      <c r="E26" s="15">
        <f t="shared" si="7"/>
        <v>7.9614325068870534E-2</v>
      </c>
      <c r="F26" s="13"/>
      <c r="G26" s="12"/>
      <c r="H26" s="15">
        <f t="shared" si="8"/>
        <v>0.2526574005709124</v>
      </c>
      <c r="I26" s="15">
        <f t="shared" si="9"/>
        <v>0.17546461054166945</v>
      </c>
      <c r="J26" s="15">
        <f t="shared" si="10"/>
        <v>7.7410450567665864E-2</v>
      </c>
      <c r="K26" s="13"/>
      <c r="M26" s="3">
        <v>7</v>
      </c>
      <c r="N26" s="86">
        <v>40000</v>
      </c>
      <c r="O26" s="86">
        <v>675.18248175182487</v>
      </c>
      <c r="P26" s="87">
        <v>1.6879562043795621E-2</v>
      </c>
    </row>
    <row r="27" spans="1:16">
      <c r="A27" s="3">
        <v>6</v>
      </c>
      <c r="B27" s="12"/>
      <c r="C27" s="15">
        <f t="shared" si="5"/>
        <v>0.16911764705882354</v>
      </c>
      <c r="D27" s="15">
        <f t="shared" si="6"/>
        <v>0.21024816176470587</v>
      </c>
      <c r="E27" s="15">
        <f t="shared" si="7"/>
        <v>0.12867647058823528</v>
      </c>
      <c r="F27" s="13"/>
      <c r="G27" s="12"/>
      <c r="H27" s="15">
        <f t="shared" si="8"/>
        <v>0.16284776476934551</v>
      </c>
      <c r="I27" s="15">
        <f t="shared" si="9"/>
        <v>0.20196478408846763</v>
      </c>
      <c r="J27" s="15">
        <f t="shared" si="10"/>
        <v>0.12867913617101043</v>
      </c>
      <c r="K27" s="13"/>
      <c r="M27" s="3">
        <v>8</v>
      </c>
      <c r="N27" s="86">
        <v>62500</v>
      </c>
      <c r="O27" s="86">
        <v>654.23728813559319</v>
      </c>
      <c r="P27" s="87">
        <v>1.0467796610169491E-2</v>
      </c>
    </row>
    <row r="28" spans="1:16">
      <c r="A28" s="3">
        <v>7</v>
      </c>
      <c r="B28" s="12"/>
      <c r="C28" s="15">
        <f t="shared" si="5"/>
        <v>0.13503649635036497</v>
      </c>
      <c r="D28" s="15">
        <f t="shared" si="6"/>
        <v>0.23357664233576642</v>
      </c>
      <c r="E28" s="15">
        <f t="shared" si="7"/>
        <v>0.20534747011916812</v>
      </c>
      <c r="F28" s="13"/>
      <c r="G28" s="12"/>
      <c r="H28" s="15">
        <f t="shared" si="8"/>
        <v>0.14001340640407722</v>
      </c>
      <c r="I28" s="15">
        <f t="shared" si="9"/>
        <v>0.23492003163940584</v>
      </c>
      <c r="J28" s="15">
        <f t="shared" si="10"/>
        <v>0.2025472013845675</v>
      </c>
      <c r="K28" s="13"/>
      <c r="M28" s="3">
        <v>9</v>
      </c>
      <c r="N28" s="86">
        <v>87500</v>
      </c>
      <c r="O28" s="86">
        <v>818.51851851851848</v>
      </c>
      <c r="P28" s="87">
        <v>9.3544973544973532E-3</v>
      </c>
    </row>
    <row r="29" spans="1:16">
      <c r="A29" s="3">
        <v>8</v>
      </c>
      <c r="B29" s="12"/>
      <c r="C29" s="15">
        <f t="shared" si="5"/>
        <v>0.17796610169491525</v>
      </c>
      <c r="D29" s="15">
        <f t="shared" si="6"/>
        <v>0.20338983050847456</v>
      </c>
      <c r="E29" s="15">
        <f t="shared" si="7"/>
        <v>0.20329407258450638</v>
      </c>
      <c r="F29" s="13"/>
      <c r="G29" s="12"/>
      <c r="H29" s="15">
        <f t="shared" si="8"/>
        <v>0.15419570709985506</v>
      </c>
      <c r="I29" s="15">
        <f t="shared" si="9"/>
        <v>0.22696845333176147</v>
      </c>
      <c r="J29" s="15">
        <f t="shared" si="10"/>
        <v>0.1994587342646717</v>
      </c>
      <c r="K29" s="13"/>
      <c r="M29" s="3">
        <v>10</v>
      </c>
      <c r="N29" s="86">
        <v>125000</v>
      </c>
      <c r="O29" s="86">
        <v>784.61538461538464</v>
      </c>
      <c r="P29" s="87">
        <v>6.2769230769230775E-3</v>
      </c>
    </row>
    <row r="30" spans="1:16">
      <c r="A30" s="3">
        <v>9</v>
      </c>
      <c r="B30" s="12"/>
      <c r="C30" s="15">
        <f t="shared" si="5"/>
        <v>9.2592592592592587E-2</v>
      </c>
      <c r="D30" s="15">
        <f t="shared" si="6"/>
        <v>0.33333333333333331</v>
      </c>
      <c r="E30" s="15">
        <f t="shared" si="7"/>
        <v>0.31999695168419445</v>
      </c>
      <c r="F30" s="13"/>
      <c r="G30" s="12"/>
      <c r="H30" s="15">
        <f t="shared" si="8"/>
        <v>0.11938006389613068</v>
      </c>
      <c r="I30" s="15">
        <f t="shared" si="9"/>
        <v>0.37008888268129347</v>
      </c>
      <c r="J30" s="15">
        <f t="shared" si="10"/>
        <v>0.26854375024703414</v>
      </c>
      <c r="K30" s="13"/>
      <c r="M30" s="3">
        <v>11</v>
      </c>
    </row>
    <row r="31" spans="1:16">
      <c r="A31" s="3">
        <v>10</v>
      </c>
      <c r="B31" s="12"/>
      <c r="C31" s="15">
        <f t="shared" si="5"/>
        <v>0</v>
      </c>
      <c r="D31" s="15">
        <f t="shared" si="6"/>
        <v>0.23076923076923078</v>
      </c>
      <c r="E31" s="15">
        <f t="shared" si="7"/>
        <v>0.33530571992110458</v>
      </c>
      <c r="F31" s="13"/>
      <c r="G31" s="12"/>
      <c r="H31" s="15">
        <f t="shared" si="8"/>
        <v>0</v>
      </c>
      <c r="I31" s="15">
        <f t="shared" si="9"/>
        <v>0.21852977177143124</v>
      </c>
      <c r="J31" s="15">
        <f t="shared" si="10"/>
        <v>0.34064086871501714</v>
      </c>
      <c r="K31" s="13"/>
      <c r="M31" s="5" t="s">
        <v>3</v>
      </c>
    </row>
    <row r="32" spans="1:16">
      <c r="A32" s="3">
        <v>11</v>
      </c>
      <c r="B32" s="12"/>
      <c r="C32" s="15">
        <f t="shared" si="5"/>
        <v>0</v>
      </c>
      <c r="D32" s="15">
        <f t="shared" si="6"/>
        <v>0</v>
      </c>
      <c r="E32" s="15">
        <f t="shared" si="7"/>
        <v>0</v>
      </c>
      <c r="F32" s="13"/>
      <c r="G32" s="12"/>
      <c r="H32" s="15">
        <f t="shared" si="8"/>
        <v>0</v>
      </c>
      <c r="I32" s="15">
        <f t="shared" si="9"/>
        <v>0</v>
      </c>
      <c r="J32" s="15">
        <f t="shared" si="10"/>
        <v>0</v>
      </c>
      <c r="K32" s="13"/>
    </row>
    <row r="33" spans="1:17">
      <c r="A33" s="5" t="s">
        <v>3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N33" s="42" t="s">
        <v>76</v>
      </c>
      <c r="O33" s="42" t="s">
        <v>77</v>
      </c>
      <c r="P33" s="42" t="s">
        <v>78</v>
      </c>
      <c r="Q33" s="91" t="s">
        <v>79</v>
      </c>
    </row>
    <row r="34" spans="1:17">
      <c r="M34" s="3">
        <v>1</v>
      </c>
      <c r="N34" s="87">
        <v>0.373</v>
      </c>
      <c r="O34" s="88">
        <v>0.4</v>
      </c>
      <c r="P34" s="87">
        <f>+O34*N34</f>
        <v>0.1492</v>
      </c>
      <c r="Q34" s="84">
        <f>+P34*N$44</f>
        <v>984720</v>
      </c>
    </row>
    <row r="35" spans="1:17">
      <c r="A35" s="3">
        <v>1</v>
      </c>
      <c r="C35" s="41">
        <f>+C22*$N34*$O34*$N$44</f>
        <v>85908.706449932855</v>
      </c>
      <c r="D35" s="41">
        <f t="shared" ref="D35:E35" si="11">+D22*$N34*$O34*$N$44</f>
        <v>18705.928017324088</v>
      </c>
      <c r="E35" s="41">
        <f t="shared" si="11"/>
        <v>12932.493444075915</v>
      </c>
      <c r="F35" s="84">
        <f>SUM(C35:E35)</f>
        <v>117547.12791133285</v>
      </c>
      <c r="H35" s="41">
        <f>+H22*$N34*$O34*$N$44</f>
        <v>66000.741553487213</v>
      </c>
      <c r="I35" s="41">
        <f t="shared" ref="I35:I42" si="12">+I22*$N34*$O34*$N$44</f>
        <v>11513.132616377035</v>
      </c>
      <c r="J35" s="41">
        <f t="shared" ref="J35:J44" si="13">+J22*$N34*$O34*$N$44</f>
        <v>8442.8759288831825</v>
      </c>
      <c r="K35" s="84">
        <f>SUM(H35:J35)</f>
        <v>85956.750098747434</v>
      </c>
      <c r="M35" s="3">
        <v>2</v>
      </c>
      <c r="N35" s="87">
        <v>0.15</v>
      </c>
      <c r="O35" s="89">
        <v>0.5</v>
      </c>
      <c r="P35" s="87">
        <f t="shared" ref="P35:P43" si="14">+O35*N35</f>
        <v>7.4999999999999997E-2</v>
      </c>
      <c r="Q35" s="84">
        <f t="shared" ref="Q35:Q43" si="15">+P35*N$44</f>
        <v>495000</v>
      </c>
    </row>
    <row r="36" spans="1:17">
      <c r="A36" s="3">
        <v>2</v>
      </c>
      <c r="C36" s="41">
        <f t="shared" ref="C36:C43" si="16">+C23*N35*O35*N$44</f>
        <v>114230.76923076923</v>
      </c>
      <c r="D36" s="41">
        <f t="shared" ref="D36:D42" si="17">+D23*$N35*$O35*$N$44</f>
        <v>72561.251849112421</v>
      </c>
      <c r="E36" s="41">
        <f t="shared" ref="E36:E43" si="18">+E23*$N35*$O35*$N$44</f>
        <v>38008.274778106505</v>
      </c>
      <c r="F36" s="84">
        <f t="shared" ref="F36:F46" si="19">SUM(C36:E36)</f>
        <v>224800.29585798815</v>
      </c>
      <c r="H36" s="41">
        <f t="shared" ref="H36:H44" si="20">+H23*$N35*$O35*$N$44</f>
        <v>103447.57309639435</v>
      </c>
      <c r="I36" s="41">
        <f t="shared" si="12"/>
        <v>77645.185969625018</v>
      </c>
      <c r="J36" s="41">
        <f t="shared" si="13"/>
        <v>36105.478229367865</v>
      </c>
      <c r="K36" s="84">
        <f t="shared" ref="K36:K46" si="21">SUM(H36:J36)</f>
        <v>217198.23729538725</v>
      </c>
      <c r="M36" s="3">
        <v>3</v>
      </c>
      <c r="N36" s="87">
        <v>0.125</v>
      </c>
      <c r="O36" s="89">
        <v>0.6</v>
      </c>
      <c r="P36" s="87">
        <f t="shared" si="14"/>
        <v>7.4999999999999997E-2</v>
      </c>
      <c r="Q36" s="84">
        <f t="shared" si="15"/>
        <v>495000</v>
      </c>
    </row>
    <row r="37" spans="1:17">
      <c r="A37" s="3">
        <v>3</v>
      </c>
      <c r="C37" s="41">
        <f t="shared" si="16"/>
        <v>99642.857142857145</v>
      </c>
      <c r="D37" s="41">
        <f t="shared" si="17"/>
        <v>56688.311688311682</v>
      </c>
      <c r="E37" s="41">
        <f t="shared" si="18"/>
        <v>26994.434137291275</v>
      </c>
      <c r="F37" s="84">
        <f t="shared" si="19"/>
        <v>183325.60296846009</v>
      </c>
      <c r="H37" s="41">
        <f t="shared" si="20"/>
        <v>99119.231646625718</v>
      </c>
      <c r="I37" s="41">
        <f t="shared" si="12"/>
        <v>68361.379861015026</v>
      </c>
      <c r="J37" s="41">
        <f t="shared" si="13"/>
        <v>24990.895394951938</v>
      </c>
      <c r="K37" s="84">
        <f t="shared" si="21"/>
        <v>192471.50690259269</v>
      </c>
      <c r="M37" s="3">
        <v>4</v>
      </c>
      <c r="N37" s="87">
        <v>0.1</v>
      </c>
      <c r="O37" s="89">
        <v>0.7</v>
      </c>
      <c r="P37" s="87">
        <f t="shared" si="14"/>
        <v>6.9999999999999993E-2</v>
      </c>
      <c r="Q37" s="84">
        <f t="shared" si="15"/>
        <v>461999.99999999994</v>
      </c>
    </row>
    <row r="38" spans="1:17">
      <c r="A38" s="3">
        <v>4</v>
      </c>
      <c r="C38" s="41">
        <f t="shared" si="16"/>
        <v>94035.398230088482</v>
      </c>
      <c r="D38" s="41">
        <f t="shared" si="17"/>
        <v>97336.948860521603</v>
      </c>
      <c r="E38" s="41">
        <f t="shared" si="18"/>
        <v>67436.056073302534</v>
      </c>
      <c r="F38" s="84">
        <f t="shared" si="19"/>
        <v>258808.40316391259</v>
      </c>
      <c r="H38" s="41">
        <f t="shared" si="20"/>
        <v>89387.274812673058</v>
      </c>
      <c r="I38" s="41">
        <f t="shared" si="12"/>
        <v>104486.26486993529</v>
      </c>
      <c r="J38" s="41">
        <f t="shared" si="13"/>
        <v>63783.428910126793</v>
      </c>
      <c r="K38" s="84">
        <f t="shared" si="21"/>
        <v>257656.96859273512</v>
      </c>
      <c r="M38" s="3">
        <v>5</v>
      </c>
      <c r="N38" s="87">
        <v>0.08</v>
      </c>
      <c r="O38" s="89">
        <v>0.8</v>
      </c>
      <c r="P38" s="87">
        <f t="shared" si="14"/>
        <v>6.4000000000000001E-2</v>
      </c>
      <c r="Q38" s="84">
        <f t="shared" si="15"/>
        <v>422400</v>
      </c>
    </row>
    <row r="39" spans="1:17">
      <c r="A39" s="3">
        <v>5</v>
      </c>
      <c r="C39" s="41">
        <f t="shared" si="16"/>
        <v>96000</v>
      </c>
      <c r="D39" s="41">
        <f t="shared" si="17"/>
        <v>77346.909090909103</v>
      </c>
      <c r="E39" s="41">
        <f t="shared" si="18"/>
        <v>33629.090909090919</v>
      </c>
      <c r="F39" s="84">
        <f t="shared" si="19"/>
        <v>206976.00000000003</v>
      </c>
      <c r="H39" s="41">
        <f t="shared" si="20"/>
        <v>106722.4860011534</v>
      </c>
      <c r="I39" s="41">
        <f t="shared" si="12"/>
        <v>74116.251492801195</v>
      </c>
      <c r="J39" s="41">
        <f t="shared" si="13"/>
        <v>32698.174319782069</v>
      </c>
      <c r="K39" s="84">
        <f t="shared" si="21"/>
        <v>213536.91181373666</v>
      </c>
      <c r="M39" s="3">
        <v>6</v>
      </c>
      <c r="N39" s="87">
        <v>7.0000000000000007E-2</v>
      </c>
      <c r="O39" s="89">
        <v>0.9</v>
      </c>
      <c r="P39" s="87">
        <f t="shared" si="14"/>
        <v>6.3000000000000014E-2</v>
      </c>
      <c r="Q39" s="84">
        <f t="shared" si="15"/>
        <v>415800.00000000012</v>
      </c>
    </row>
    <row r="40" spans="1:17">
      <c r="A40" s="3">
        <v>6</v>
      </c>
      <c r="C40" s="41">
        <f t="shared" si="16"/>
        <v>70319.11764705884</v>
      </c>
      <c r="D40" s="41">
        <f t="shared" si="17"/>
        <v>87421.185661764714</v>
      </c>
      <c r="E40" s="41">
        <f t="shared" si="18"/>
        <v>53503.676470588231</v>
      </c>
      <c r="F40" s="84">
        <f t="shared" si="19"/>
        <v>211243.97977941178</v>
      </c>
      <c r="H40" s="41">
        <f t="shared" si="20"/>
        <v>67712.100591093869</v>
      </c>
      <c r="I40" s="41">
        <f t="shared" si="12"/>
        <v>83976.957223984849</v>
      </c>
      <c r="J40" s="41">
        <f t="shared" si="13"/>
        <v>53504.784819906148</v>
      </c>
      <c r="K40" s="84">
        <f t="shared" si="21"/>
        <v>205193.84263498485</v>
      </c>
      <c r="M40" s="3">
        <v>7</v>
      </c>
      <c r="N40" s="87">
        <v>0.05</v>
      </c>
      <c r="O40" s="89">
        <v>1</v>
      </c>
      <c r="P40" s="87">
        <f t="shared" si="14"/>
        <v>0.05</v>
      </c>
      <c r="Q40" s="84">
        <f t="shared" si="15"/>
        <v>330000</v>
      </c>
    </row>
    <row r="41" spans="1:17">
      <c r="A41" s="3">
        <v>7</v>
      </c>
      <c r="C41" s="41">
        <f t="shared" si="16"/>
        <v>44562.043795620441</v>
      </c>
      <c r="D41" s="41">
        <f t="shared" si="17"/>
        <v>77080.291970802922</v>
      </c>
      <c r="E41" s="41">
        <f t="shared" si="18"/>
        <v>67764.665139325487</v>
      </c>
      <c r="F41" s="84">
        <f t="shared" si="19"/>
        <v>189407.00090574886</v>
      </c>
      <c r="H41" s="41">
        <f t="shared" si="20"/>
        <v>46204.424113345485</v>
      </c>
      <c r="I41" s="41">
        <f t="shared" si="12"/>
        <v>77523.610441003926</v>
      </c>
      <c r="J41" s="41">
        <f t="shared" si="13"/>
        <v>66840.576456907278</v>
      </c>
      <c r="K41" s="84">
        <f t="shared" si="21"/>
        <v>190568.6110112567</v>
      </c>
      <c r="M41" s="3">
        <v>8</v>
      </c>
      <c r="N41" s="87">
        <v>0.03</v>
      </c>
      <c r="O41" s="89">
        <v>1</v>
      </c>
      <c r="P41" s="87">
        <f t="shared" si="14"/>
        <v>0.03</v>
      </c>
      <c r="Q41" s="84">
        <f t="shared" si="15"/>
        <v>198000</v>
      </c>
    </row>
    <row r="42" spans="1:17">
      <c r="A42" s="3">
        <v>8</v>
      </c>
      <c r="C42" s="41">
        <f t="shared" si="16"/>
        <v>35237.288135593219</v>
      </c>
      <c r="D42" s="41">
        <f t="shared" si="17"/>
        <v>40271.186440677964</v>
      </c>
      <c r="E42" s="41">
        <f t="shared" si="18"/>
        <v>40252.226371732257</v>
      </c>
      <c r="F42" s="84">
        <f t="shared" si="19"/>
        <v>115760.70094800345</v>
      </c>
      <c r="H42" s="41">
        <f t="shared" si="20"/>
        <v>30530.7500057713</v>
      </c>
      <c r="I42" s="41">
        <f t="shared" si="12"/>
        <v>44939.753759688771</v>
      </c>
      <c r="J42" s="41">
        <f t="shared" si="13"/>
        <v>39492.829384404999</v>
      </c>
      <c r="K42" s="84">
        <f t="shared" si="21"/>
        <v>114963.33314986507</v>
      </c>
      <c r="M42" s="3">
        <v>9</v>
      </c>
      <c r="N42" s="87">
        <v>1.4999999999999999E-2</v>
      </c>
      <c r="O42" s="89">
        <v>1</v>
      </c>
      <c r="P42" s="87">
        <f t="shared" si="14"/>
        <v>1.4999999999999999E-2</v>
      </c>
      <c r="Q42" s="84">
        <f t="shared" si="15"/>
        <v>99000</v>
      </c>
    </row>
    <row r="43" spans="1:17">
      <c r="A43" s="3">
        <v>9</v>
      </c>
      <c r="C43" s="41">
        <f t="shared" si="16"/>
        <v>9166.6666666666661</v>
      </c>
      <c r="D43" s="41">
        <f>+D30*$N42*$O42*$N$44</f>
        <v>32999.999999999993</v>
      </c>
      <c r="E43" s="41">
        <f t="shared" si="18"/>
        <v>31679.698216735251</v>
      </c>
      <c r="F43" s="84">
        <f t="shared" si="19"/>
        <v>73846.364883401911</v>
      </c>
      <c r="H43" s="41">
        <f t="shared" si="20"/>
        <v>11818.626325716936</v>
      </c>
      <c r="I43" s="41">
        <f>+I30*$N42*$O42*$N$44</f>
        <v>36638.799385448052</v>
      </c>
      <c r="J43" s="41">
        <f t="shared" si="13"/>
        <v>26585.831274456381</v>
      </c>
      <c r="K43" s="84">
        <f t="shared" si="21"/>
        <v>75043.256985621367</v>
      </c>
      <c r="M43" s="3">
        <v>10</v>
      </c>
      <c r="N43" s="87">
        <v>7.0000000000000001E-3</v>
      </c>
      <c r="O43" s="89">
        <v>1</v>
      </c>
      <c r="P43" s="87">
        <f t="shared" si="14"/>
        <v>7.0000000000000001E-3</v>
      </c>
      <c r="Q43" s="84">
        <f t="shared" si="15"/>
        <v>46200</v>
      </c>
    </row>
    <row r="44" spans="1:17">
      <c r="A44" s="3">
        <v>10</v>
      </c>
      <c r="C44" s="41">
        <f>+C31*N43*O43*N$44</f>
        <v>0</v>
      </c>
      <c r="D44" s="41">
        <f>+D31*$N43*$O43*$N$44</f>
        <v>10661.538461538463</v>
      </c>
      <c r="E44" s="41">
        <f t="shared" ref="E44" si="22">+E31*$N43*$O43*$N$44</f>
        <v>15491.124260355033</v>
      </c>
      <c r="F44" s="84">
        <f t="shared" ref="F44" si="23">SUM(C44:E44)</f>
        <v>26152.662721893495</v>
      </c>
      <c r="H44" s="41">
        <f t="shared" si="20"/>
        <v>0</v>
      </c>
      <c r="I44" s="41">
        <f>+I31*$N43*$O43*$N$44</f>
        <v>10096.075455840124</v>
      </c>
      <c r="J44" s="41">
        <f t="shared" si="13"/>
        <v>15737.608134633792</v>
      </c>
      <c r="K44" s="84">
        <f t="shared" si="21"/>
        <v>25833.683590473916</v>
      </c>
      <c r="N44" s="90">
        <v>6600000</v>
      </c>
    </row>
    <row r="45" spans="1:17">
      <c r="A45" s="3">
        <v>11</v>
      </c>
      <c r="F45" s="84">
        <f t="shared" si="19"/>
        <v>0</v>
      </c>
      <c r="K45" s="84">
        <f t="shared" si="21"/>
        <v>0</v>
      </c>
      <c r="N45" s="43" t="s">
        <v>80</v>
      </c>
    </row>
    <row r="46" spans="1:17">
      <c r="A46" s="5" t="s">
        <v>3</v>
      </c>
      <c r="C46" s="84">
        <f>SUM(C35:C45)</f>
        <v>649102.84729858674</v>
      </c>
      <c r="D46" s="84">
        <f t="shared" ref="D46:E46" si="24">SUM(D35:D45)</f>
        <v>571073.55204096297</v>
      </c>
      <c r="E46" s="84">
        <f t="shared" si="24"/>
        <v>387691.73980060342</v>
      </c>
      <c r="F46" s="84">
        <f t="shared" si="19"/>
        <v>1607868.1391401531</v>
      </c>
      <c r="H46" s="84">
        <f>SUM(H35:H45)</f>
        <v>620943.20814626128</v>
      </c>
      <c r="I46" s="84">
        <f t="shared" ref="I46" si="25">SUM(I35:I45)</f>
        <v>589297.41107571928</v>
      </c>
      <c r="J46" s="84">
        <f t="shared" ref="J46" si="26">SUM(J35:J45)</f>
        <v>368182.48285342049</v>
      </c>
      <c r="K46" s="84">
        <f t="shared" si="21"/>
        <v>1578423.1020754012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8"/>
  <sheetViews>
    <sheetView topLeftCell="A10" workbookViewId="0">
      <selection activeCell="T45" sqref="T45"/>
    </sheetView>
  </sheetViews>
  <sheetFormatPr defaultRowHeight="12.75"/>
  <cols>
    <col min="1" max="1" width="18.85546875" bestFit="1" customWidth="1"/>
  </cols>
  <sheetData>
    <row r="1" spans="1:13">
      <c r="A1" s="21" t="s">
        <v>72</v>
      </c>
      <c r="B1" s="3">
        <v>1</v>
      </c>
      <c r="C1" s="3">
        <v>2</v>
      </c>
      <c r="D1" s="3">
        <v>3</v>
      </c>
      <c r="E1" s="3">
        <v>4</v>
      </c>
      <c r="F1" s="3">
        <v>5</v>
      </c>
      <c r="G1" s="3">
        <v>6</v>
      </c>
      <c r="H1" s="3">
        <v>7</v>
      </c>
      <c r="I1" s="3">
        <v>8</v>
      </c>
      <c r="J1" s="3">
        <v>9</v>
      </c>
      <c r="K1" s="3">
        <v>10</v>
      </c>
      <c r="L1" s="3">
        <v>11</v>
      </c>
      <c r="M1" s="5" t="s">
        <v>3</v>
      </c>
    </row>
    <row r="2" spans="1:13">
      <c r="A2" s="23">
        <v>0</v>
      </c>
      <c r="B2" s="19">
        <v>102</v>
      </c>
      <c r="C2" s="19">
        <v>16</v>
      </c>
      <c r="D2" s="19">
        <v>14</v>
      </c>
      <c r="E2" s="19">
        <v>9</v>
      </c>
      <c r="F2" s="19">
        <v>9</v>
      </c>
      <c r="G2" s="19">
        <v>9</v>
      </c>
      <c r="H2" s="19">
        <v>5</v>
      </c>
      <c r="I2" s="19">
        <v>0</v>
      </c>
      <c r="J2" s="19">
        <v>0</v>
      </c>
      <c r="K2" s="19">
        <v>1</v>
      </c>
      <c r="L2" s="19">
        <v>7</v>
      </c>
      <c r="M2" s="20">
        <v>172</v>
      </c>
    </row>
    <row r="3" spans="1:13">
      <c r="A3" s="23">
        <v>1</v>
      </c>
      <c r="B3" s="19">
        <v>24</v>
      </c>
      <c r="C3" s="19">
        <v>8</v>
      </c>
      <c r="D3" s="19">
        <v>9</v>
      </c>
      <c r="E3" s="19">
        <v>6</v>
      </c>
      <c r="F3" s="19">
        <v>4</v>
      </c>
      <c r="G3" s="19">
        <v>9</v>
      </c>
      <c r="H3" s="19">
        <v>4</v>
      </c>
      <c r="I3" s="19">
        <v>2</v>
      </c>
      <c r="J3" s="19">
        <v>0</v>
      </c>
      <c r="K3" s="19">
        <v>0</v>
      </c>
      <c r="L3" s="19">
        <v>1</v>
      </c>
      <c r="M3" s="20">
        <v>67</v>
      </c>
    </row>
    <row r="4" spans="1:13">
      <c r="A4" s="23">
        <v>2</v>
      </c>
      <c r="B4" s="19">
        <v>14</v>
      </c>
      <c r="C4" s="19">
        <v>10</v>
      </c>
      <c r="D4" s="19">
        <v>10</v>
      </c>
      <c r="E4" s="19">
        <v>11</v>
      </c>
      <c r="F4" s="19">
        <v>13</v>
      </c>
      <c r="G4" s="19">
        <v>17</v>
      </c>
      <c r="H4" s="19">
        <v>9</v>
      </c>
      <c r="I4" s="19">
        <v>5</v>
      </c>
      <c r="J4" s="19">
        <v>1</v>
      </c>
      <c r="K4" s="19">
        <v>2</v>
      </c>
      <c r="L4" s="19">
        <v>3</v>
      </c>
      <c r="M4" s="20">
        <v>95</v>
      </c>
    </row>
    <row r="5" spans="1:13">
      <c r="A5" s="23">
        <v>3</v>
      </c>
      <c r="B5" s="19">
        <v>10</v>
      </c>
      <c r="C5" s="19">
        <v>7</v>
      </c>
      <c r="D5" s="19">
        <v>3</v>
      </c>
      <c r="E5" s="19">
        <v>9</v>
      </c>
      <c r="F5" s="19">
        <v>8</v>
      </c>
      <c r="G5" s="19">
        <v>3</v>
      </c>
      <c r="H5" s="19">
        <v>8</v>
      </c>
      <c r="I5" s="19">
        <v>4</v>
      </c>
      <c r="J5" s="19">
        <v>2</v>
      </c>
      <c r="K5" s="19">
        <v>0</v>
      </c>
      <c r="L5" s="19">
        <v>3</v>
      </c>
      <c r="M5" s="20">
        <v>57</v>
      </c>
    </row>
    <row r="6" spans="1:13">
      <c r="A6" s="23">
        <v>4</v>
      </c>
      <c r="B6" s="19">
        <v>19</v>
      </c>
      <c r="C6" s="19">
        <v>17</v>
      </c>
      <c r="D6" s="19">
        <v>12</v>
      </c>
      <c r="E6" s="19">
        <v>17</v>
      </c>
      <c r="F6" s="19">
        <v>18</v>
      </c>
      <c r="G6" s="19">
        <v>19</v>
      </c>
      <c r="H6" s="19">
        <v>18</v>
      </c>
      <c r="I6" s="19">
        <v>9</v>
      </c>
      <c r="J6" s="19">
        <v>0</v>
      </c>
      <c r="K6" s="19">
        <v>0</v>
      </c>
      <c r="L6" s="19">
        <v>4</v>
      </c>
      <c r="M6" s="20">
        <v>133</v>
      </c>
    </row>
    <row r="7" spans="1:13">
      <c r="A7" s="23">
        <v>5</v>
      </c>
      <c r="B7" s="19">
        <v>9</v>
      </c>
      <c r="C7" s="19">
        <v>11</v>
      </c>
      <c r="D7" s="19">
        <v>8</v>
      </c>
      <c r="E7" s="19">
        <v>6</v>
      </c>
      <c r="F7" s="19">
        <v>11</v>
      </c>
      <c r="G7" s="19">
        <v>14</v>
      </c>
      <c r="H7" s="19">
        <v>7</v>
      </c>
      <c r="I7" s="19">
        <v>3</v>
      </c>
      <c r="J7" s="19">
        <v>1</v>
      </c>
      <c r="K7" s="19">
        <v>0</v>
      </c>
      <c r="L7" s="19">
        <v>3</v>
      </c>
      <c r="M7" s="20">
        <v>73</v>
      </c>
    </row>
    <row r="8" spans="1:13">
      <c r="A8" s="23">
        <v>6</v>
      </c>
      <c r="B8" s="19">
        <v>1</v>
      </c>
      <c r="C8" s="19">
        <v>10</v>
      </c>
      <c r="D8" s="19">
        <v>5</v>
      </c>
      <c r="E8" s="19">
        <v>7</v>
      </c>
      <c r="F8" s="19">
        <v>8</v>
      </c>
      <c r="G8" s="19">
        <v>10</v>
      </c>
      <c r="H8" s="19">
        <v>8</v>
      </c>
      <c r="I8" s="19">
        <v>5</v>
      </c>
      <c r="J8" s="19">
        <v>0</v>
      </c>
      <c r="K8" s="19">
        <v>0</v>
      </c>
      <c r="L8" s="19">
        <v>0</v>
      </c>
      <c r="M8" s="20">
        <v>54</v>
      </c>
    </row>
    <row r="9" spans="1:13">
      <c r="A9" s="23">
        <v>7</v>
      </c>
      <c r="B9" s="19">
        <v>2</v>
      </c>
      <c r="C9" s="19">
        <v>5</v>
      </c>
      <c r="D9" s="19">
        <v>5</v>
      </c>
      <c r="E9" s="19">
        <v>10</v>
      </c>
      <c r="F9" s="19">
        <v>7</v>
      </c>
      <c r="G9" s="19">
        <v>6</v>
      </c>
      <c r="H9" s="19">
        <v>9</v>
      </c>
      <c r="I9" s="19">
        <v>1</v>
      </c>
      <c r="J9" s="19">
        <v>1</v>
      </c>
      <c r="K9" s="19">
        <v>1</v>
      </c>
      <c r="L9" s="19">
        <v>2</v>
      </c>
      <c r="M9" s="20">
        <v>49</v>
      </c>
    </row>
    <row r="10" spans="1:13">
      <c r="A10" s="23">
        <v>8</v>
      </c>
      <c r="B10" s="19">
        <v>8</v>
      </c>
      <c r="C10" s="19">
        <v>11</v>
      </c>
      <c r="D10" s="19">
        <v>5</v>
      </c>
      <c r="E10" s="19">
        <v>13</v>
      </c>
      <c r="F10" s="19">
        <v>16</v>
      </c>
      <c r="G10" s="19">
        <v>21</v>
      </c>
      <c r="H10" s="19">
        <v>27</v>
      </c>
      <c r="I10" s="19">
        <v>13</v>
      </c>
      <c r="J10" s="19">
        <v>10</v>
      </c>
      <c r="K10" s="19">
        <v>3</v>
      </c>
      <c r="L10" s="19">
        <v>5</v>
      </c>
      <c r="M10" s="20">
        <v>132</v>
      </c>
    </row>
    <row r="11" spans="1:13">
      <c r="A11" s="23">
        <v>9</v>
      </c>
      <c r="B11" s="19">
        <v>0</v>
      </c>
      <c r="C11" s="19">
        <v>0</v>
      </c>
      <c r="D11" s="19">
        <v>1</v>
      </c>
      <c r="E11" s="19">
        <v>3</v>
      </c>
      <c r="F11" s="19">
        <v>0</v>
      </c>
      <c r="G11" s="19">
        <v>1</v>
      </c>
      <c r="H11" s="19">
        <v>2</v>
      </c>
      <c r="I11" s="19">
        <v>4</v>
      </c>
      <c r="J11" s="19">
        <v>1</v>
      </c>
      <c r="K11" s="19">
        <v>0</v>
      </c>
      <c r="L11" s="19">
        <v>0</v>
      </c>
      <c r="M11" s="20">
        <v>12</v>
      </c>
    </row>
    <row r="12" spans="1:13">
      <c r="A12" s="23">
        <v>10</v>
      </c>
      <c r="B12" s="19">
        <v>1</v>
      </c>
      <c r="C12" s="19">
        <v>4</v>
      </c>
      <c r="D12" s="19">
        <v>4</v>
      </c>
      <c r="E12" s="19">
        <v>13</v>
      </c>
      <c r="F12" s="19">
        <v>9</v>
      </c>
      <c r="G12" s="19">
        <v>21</v>
      </c>
      <c r="H12" s="19">
        <v>28</v>
      </c>
      <c r="I12" s="19">
        <v>11</v>
      </c>
      <c r="J12" s="19">
        <v>10</v>
      </c>
      <c r="K12" s="19">
        <v>3</v>
      </c>
      <c r="L12" s="19">
        <v>5</v>
      </c>
      <c r="M12" s="20">
        <v>109</v>
      </c>
    </row>
    <row r="13" spans="1:13">
      <c r="A13" s="23">
        <v>11</v>
      </c>
      <c r="B13" s="19">
        <v>1</v>
      </c>
      <c r="C13" s="19">
        <v>2</v>
      </c>
      <c r="D13" s="19">
        <v>1</v>
      </c>
      <c r="E13" s="19">
        <v>4</v>
      </c>
      <c r="F13" s="19">
        <v>5</v>
      </c>
      <c r="G13" s="19">
        <v>2</v>
      </c>
      <c r="H13" s="19">
        <v>6</v>
      </c>
      <c r="I13" s="19">
        <v>1</v>
      </c>
      <c r="J13" s="19">
        <v>0</v>
      </c>
      <c r="K13" s="19">
        <v>2</v>
      </c>
      <c r="L13" s="19">
        <v>2</v>
      </c>
      <c r="M13" s="20">
        <v>26</v>
      </c>
    </row>
    <row r="14" spans="1:13">
      <c r="A14" s="23">
        <v>12</v>
      </c>
      <c r="B14" s="19">
        <v>0</v>
      </c>
      <c r="C14" s="19">
        <v>3</v>
      </c>
      <c r="D14" s="19">
        <v>0</v>
      </c>
      <c r="E14" s="19">
        <v>2</v>
      </c>
      <c r="F14" s="19">
        <v>1</v>
      </c>
      <c r="G14" s="19">
        <v>0</v>
      </c>
      <c r="H14" s="19">
        <v>2</v>
      </c>
      <c r="I14" s="19">
        <v>0</v>
      </c>
      <c r="J14" s="19">
        <v>1</v>
      </c>
      <c r="K14" s="19">
        <v>0</v>
      </c>
      <c r="L14" s="19">
        <v>0</v>
      </c>
      <c r="M14" s="20">
        <v>9</v>
      </c>
    </row>
    <row r="15" spans="1:13">
      <c r="A15" s="23">
        <v>13</v>
      </c>
      <c r="B15" s="19">
        <v>0</v>
      </c>
      <c r="C15" s="19">
        <v>0</v>
      </c>
      <c r="D15" s="19">
        <v>0</v>
      </c>
      <c r="E15" s="19">
        <v>3</v>
      </c>
      <c r="F15" s="19">
        <v>0</v>
      </c>
      <c r="G15" s="19">
        <v>2</v>
      </c>
      <c r="H15" s="19">
        <v>1</v>
      </c>
      <c r="I15" s="19">
        <v>1</v>
      </c>
      <c r="J15" s="19">
        <v>0</v>
      </c>
      <c r="K15" s="19">
        <v>0</v>
      </c>
      <c r="L15" s="19">
        <v>0</v>
      </c>
      <c r="M15" s="20">
        <v>7</v>
      </c>
    </row>
    <row r="16" spans="1:13">
      <c r="A16" s="23">
        <v>14</v>
      </c>
      <c r="B16" s="19">
        <v>0</v>
      </c>
      <c r="C16" s="19">
        <v>0</v>
      </c>
      <c r="D16" s="19">
        <v>0</v>
      </c>
      <c r="E16" s="19">
        <v>0</v>
      </c>
      <c r="F16" s="19">
        <v>0</v>
      </c>
      <c r="G16" s="19">
        <v>0</v>
      </c>
      <c r="H16" s="19">
        <v>1</v>
      </c>
      <c r="I16" s="19">
        <v>0</v>
      </c>
      <c r="J16" s="19">
        <v>0</v>
      </c>
      <c r="K16" s="19">
        <v>0</v>
      </c>
      <c r="L16" s="19">
        <v>0</v>
      </c>
      <c r="M16" s="20">
        <v>1</v>
      </c>
    </row>
    <row r="17" spans="1:13">
      <c r="A17" s="23">
        <v>15</v>
      </c>
      <c r="B17" s="19">
        <v>0</v>
      </c>
      <c r="C17" s="19">
        <v>0</v>
      </c>
      <c r="D17" s="19">
        <v>0</v>
      </c>
      <c r="E17" s="19">
        <v>0</v>
      </c>
      <c r="F17" s="19">
        <v>1</v>
      </c>
      <c r="G17" s="19">
        <v>2</v>
      </c>
      <c r="H17" s="19">
        <v>2</v>
      </c>
      <c r="I17" s="19">
        <v>0</v>
      </c>
      <c r="J17" s="19">
        <v>0</v>
      </c>
      <c r="K17" s="19">
        <v>1</v>
      </c>
      <c r="L17" s="19">
        <v>0</v>
      </c>
      <c r="M17" s="20">
        <v>6</v>
      </c>
    </row>
    <row r="18" spans="1:13">
      <c r="A18" s="27" t="s">
        <v>3</v>
      </c>
      <c r="B18" s="20">
        <v>191</v>
      </c>
      <c r="C18" s="20">
        <v>104</v>
      </c>
      <c r="D18" s="20">
        <v>77</v>
      </c>
      <c r="E18" s="20">
        <v>113</v>
      </c>
      <c r="F18" s="20">
        <v>110</v>
      </c>
      <c r="G18" s="20">
        <v>136</v>
      </c>
      <c r="H18" s="20">
        <v>137</v>
      </c>
      <c r="I18" s="20">
        <v>59</v>
      </c>
      <c r="J18" s="20">
        <v>27</v>
      </c>
      <c r="K18" s="20">
        <v>13</v>
      </c>
      <c r="L18" s="20">
        <v>35</v>
      </c>
      <c r="M18" s="20">
        <v>1002</v>
      </c>
    </row>
    <row r="19" spans="1:13" ht="13.5" thickBot="1"/>
    <row r="20" spans="1:13">
      <c r="A20" s="21" t="s">
        <v>72</v>
      </c>
      <c r="B20" s="76">
        <f>ROUND(+B45,-1)</f>
        <v>2500</v>
      </c>
      <c r="C20" s="76">
        <f t="shared" ref="C20:K20" si="0">ROUND(+C45,-1)</f>
        <v>6500</v>
      </c>
      <c r="D20" s="76">
        <f t="shared" si="0"/>
        <v>9000</v>
      </c>
      <c r="E20" s="76">
        <f t="shared" si="0"/>
        <v>12500</v>
      </c>
      <c r="F20" s="76">
        <f t="shared" si="0"/>
        <v>17500</v>
      </c>
      <c r="G20" s="76">
        <f t="shared" si="0"/>
        <v>25000</v>
      </c>
      <c r="H20" s="76">
        <f t="shared" si="0"/>
        <v>40000</v>
      </c>
      <c r="I20" s="76">
        <f t="shared" si="0"/>
        <v>62500</v>
      </c>
      <c r="J20" s="76">
        <f t="shared" si="0"/>
        <v>87500</v>
      </c>
      <c r="K20" s="76">
        <f t="shared" si="0"/>
        <v>125000</v>
      </c>
      <c r="L20" s="3">
        <v>11</v>
      </c>
      <c r="M20" s="5" t="s">
        <v>3</v>
      </c>
    </row>
    <row r="21" spans="1:13">
      <c r="A21" s="23">
        <v>0</v>
      </c>
      <c r="B21" s="19">
        <f>+B2*$A2*100</f>
        <v>0</v>
      </c>
      <c r="C21" s="19">
        <f t="shared" ref="C21:L21" si="1">+C2*$A2*100</f>
        <v>0</v>
      </c>
      <c r="D21" s="19">
        <f t="shared" si="1"/>
        <v>0</v>
      </c>
      <c r="E21" s="19">
        <f t="shared" si="1"/>
        <v>0</v>
      </c>
      <c r="F21" s="19">
        <f t="shared" si="1"/>
        <v>0</v>
      </c>
      <c r="G21" s="19">
        <f t="shared" si="1"/>
        <v>0</v>
      </c>
      <c r="H21" s="19">
        <f t="shared" si="1"/>
        <v>0</v>
      </c>
      <c r="I21" s="19">
        <f t="shared" si="1"/>
        <v>0</v>
      </c>
      <c r="J21" s="19">
        <f t="shared" si="1"/>
        <v>0</v>
      </c>
      <c r="K21" s="19">
        <f t="shared" si="1"/>
        <v>0</v>
      </c>
      <c r="L21" s="19">
        <f t="shared" si="1"/>
        <v>0</v>
      </c>
      <c r="M21" s="19">
        <f>SUM(B21:L21)</f>
        <v>0</v>
      </c>
    </row>
    <row r="22" spans="1:13">
      <c r="A22" s="23">
        <v>1</v>
      </c>
      <c r="B22" s="19">
        <f t="shared" ref="B22:L36" si="2">+B3*$A3*100</f>
        <v>2400</v>
      </c>
      <c r="C22" s="19">
        <f t="shared" si="2"/>
        <v>800</v>
      </c>
      <c r="D22" s="19">
        <f t="shared" si="2"/>
        <v>900</v>
      </c>
      <c r="E22" s="19">
        <f t="shared" si="2"/>
        <v>600</v>
      </c>
      <c r="F22" s="19">
        <f t="shared" si="2"/>
        <v>400</v>
      </c>
      <c r="G22" s="19">
        <f t="shared" si="2"/>
        <v>900</v>
      </c>
      <c r="H22" s="19">
        <f t="shared" si="2"/>
        <v>400</v>
      </c>
      <c r="I22" s="19">
        <f t="shared" si="2"/>
        <v>200</v>
      </c>
      <c r="J22" s="19">
        <f t="shared" si="2"/>
        <v>0</v>
      </c>
      <c r="K22" s="19">
        <f t="shared" si="2"/>
        <v>0</v>
      </c>
      <c r="L22" s="19">
        <f t="shared" si="2"/>
        <v>100</v>
      </c>
      <c r="M22" s="19">
        <f t="shared" ref="M22:M37" si="3">SUM(B22:L22)</f>
        <v>6700</v>
      </c>
    </row>
    <row r="23" spans="1:13">
      <c r="A23" s="23">
        <v>2</v>
      </c>
      <c r="B23" s="19">
        <f t="shared" si="2"/>
        <v>2800</v>
      </c>
      <c r="C23" s="19">
        <f t="shared" si="2"/>
        <v>2000</v>
      </c>
      <c r="D23" s="19">
        <f t="shared" si="2"/>
        <v>2000</v>
      </c>
      <c r="E23" s="19">
        <f t="shared" si="2"/>
        <v>2200</v>
      </c>
      <c r="F23" s="19">
        <f t="shared" si="2"/>
        <v>2600</v>
      </c>
      <c r="G23" s="19">
        <f t="shared" si="2"/>
        <v>3400</v>
      </c>
      <c r="H23" s="19">
        <f t="shared" si="2"/>
        <v>1800</v>
      </c>
      <c r="I23" s="19">
        <f t="shared" si="2"/>
        <v>1000</v>
      </c>
      <c r="J23" s="19">
        <f t="shared" si="2"/>
        <v>200</v>
      </c>
      <c r="K23" s="19">
        <f t="shared" si="2"/>
        <v>400</v>
      </c>
      <c r="L23" s="19">
        <f t="shared" si="2"/>
        <v>600</v>
      </c>
      <c r="M23" s="19">
        <f t="shared" si="3"/>
        <v>19000</v>
      </c>
    </row>
    <row r="24" spans="1:13">
      <c r="A24" s="23">
        <v>3</v>
      </c>
      <c r="B24" s="19">
        <f t="shared" si="2"/>
        <v>3000</v>
      </c>
      <c r="C24" s="19">
        <f t="shared" si="2"/>
        <v>2100</v>
      </c>
      <c r="D24" s="19">
        <f t="shared" si="2"/>
        <v>900</v>
      </c>
      <c r="E24" s="19">
        <f t="shared" si="2"/>
        <v>2700</v>
      </c>
      <c r="F24" s="19">
        <f t="shared" si="2"/>
        <v>2400</v>
      </c>
      <c r="G24" s="19">
        <f t="shared" si="2"/>
        <v>900</v>
      </c>
      <c r="H24" s="19">
        <f t="shared" si="2"/>
        <v>2400</v>
      </c>
      <c r="I24" s="19">
        <f t="shared" si="2"/>
        <v>1200</v>
      </c>
      <c r="J24" s="19">
        <f t="shared" si="2"/>
        <v>600</v>
      </c>
      <c r="K24" s="19">
        <f t="shared" si="2"/>
        <v>0</v>
      </c>
      <c r="L24" s="19">
        <f t="shared" si="2"/>
        <v>900</v>
      </c>
      <c r="M24" s="19">
        <f t="shared" si="3"/>
        <v>17100</v>
      </c>
    </row>
    <row r="25" spans="1:13">
      <c r="A25" s="23">
        <v>4</v>
      </c>
      <c r="B25" s="19">
        <f t="shared" si="2"/>
        <v>7600</v>
      </c>
      <c r="C25" s="19">
        <f t="shared" si="2"/>
        <v>6800</v>
      </c>
      <c r="D25" s="19">
        <f t="shared" si="2"/>
        <v>4800</v>
      </c>
      <c r="E25" s="19">
        <f t="shared" si="2"/>
        <v>6800</v>
      </c>
      <c r="F25" s="19">
        <f t="shared" si="2"/>
        <v>7200</v>
      </c>
      <c r="G25" s="19">
        <f t="shared" si="2"/>
        <v>7600</v>
      </c>
      <c r="H25" s="19">
        <f t="shared" si="2"/>
        <v>7200</v>
      </c>
      <c r="I25" s="19">
        <f t="shared" si="2"/>
        <v>3600</v>
      </c>
      <c r="J25" s="19">
        <f t="shared" si="2"/>
        <v>0</v>
      </c>
      <c r="K25" s="19">
        <f t="shared" si="2"/>
        <v>0</v>
      </c>
      <c r="L25" s="19">
        <f t="shared" si="2"/>
        <v>1600</v>
      </c>
      <c r="M25" s="19">
        <f t="shared" si="3"/>
        <v>53200</v>
      </c>
    </row>
    <row r="26" spans="1:13">
      <c r="A26" s="23">
        <v>5</v>
      </c>
      <c r="B26" s="19">
        <f t="shared" si="2"/>
        <v>4500</v>
      </c>
      <c r="C26" s="19">
        <f t="shared" si="2"/>
        <v>5500</v>
      </c>
      <c r="D26" s="19">
        <f t="shared" si="2"/>
        <v>4000</v>
      </c>
      <c r="E26" s="19">
        <f t="shared" si="2"/>
        <v>3000</v>
      </c>
      <c r="F26" s="19">
        <f t="shared" si="2"/>
        <v>5500</v>
      </c>
      <c r="G26" s="19">
        <f t="shared" si="2"/>
        <v>7000</v>
      </c>
      <c r="H26" s="19">
        <f t="shared" si="2"/>
        <v>3500</v>
      </c>
      <c r="I26" s="19">
        <f t="shared" si="2"/>
        <v>1500</v>
      </c>
      <c r="J26" s="19">
        <f t="shared" si="2"/>
        <v>500</v>
      </c>
      <c r="K26" s="19">
        <f t="shared" si="2"/>
        <v>0</v>
      </c>
      <c r="L26" s="19">
        <f t="shared" si="2"/>
        <v>1500</v>
      </c>
      <c r="M26" s="19">
        <f t="shared" si="3"/>
        <v>36500</v>
      </c>
    </row>
    <row r="27" spans="1:13">
      <c r="A27" s="23">
        <v>6</v>
      </c>
      <c r="B27" s="19">
        <f t="shared" si="2"/>
        <v>600</v>
      </c>
      <c r="C27" s="19">
        <f t="shared" si="2"/>
        <v>6000</v>
      </c>
      <c r="D27" s="19">
        <f t="shared" si="2"/>
        <v>3000</v>
      </c>
      <c r="E27" s="19">
        <f t="shared" si="2"/>
        <v>4200</v>
      </c>
      <c r="F27" s="19">
        <f t="shared" si="2"/>
        <v>4800</v>
      </c>
      <c r="G27" s="19">
        <f t="shared" si="2"/>
        <v>6000</v>
      </c>
      <c r="H27" s="19">
        <f t="shared" si="2"/>
        <v>4800</v>
      </c>
      <c r="I27" s="19">
        <f t="shared" si="2"/>
        <v>3000</v>
      </c>
      <c r="J27" s="19">
        <f t="shared" si="2"/>
        <v>0</v>
      </c>
      <c r="K27" s="19">
        <f t="shared" si="2"/>
        <v>0</v>
      </c>
      <c r="L27" s="19">
        <f t="shared" si="2"/>
        <v>0</v>
      </c>
      <c r="M27" s="19">
        <f t="shared" si="3"/>
        <v>32400</v>
      </c>
    </row>
    <row r="28" spans="1:13">
      <c r="A28" s="23">
        <v>7</v>
      </c>
      <c r="B28" s="19">
        <f t="shared" si="2"/>
        <v>1400</v>
      </c>
      <c r="C28" s="19">
        <f t="shared" si="2"/>
        <v>3500</v>
      </c>
      <c r="D28" s="19">
        <f t="shared" si="2"/>
        <v>3500</v>
      </c>
      <c r="E28" s="19">
        <f t="shared" si="2"/>
        <v>7000</v>
      </c>
      <c r="F28" s="19">
        <f t="shared" si="2"/>
        <v>4900</v>
      </c>
      <c r="G28" s="19">
        <f t="shared" si="2"/>
        <v>4200</v>
      </c>
      <c r="H28" s="19">
        <f t="shared" si="2"/>
        <v>6300</v>
      </c>
      <c r="I28" s="19">
        <f t="shared" si="2"/>
        <v>700</v>
      </c>
      <c r="J28" s="19">
        <f t="shared" si="2"/>
        <v>700</v>
      </c>
      <c r="K28" s="19">
        <f t="shared" si="2"/>
        <v>700</v>
      </c>
      <c r="L28" s="19">
        <f t="shared" si="2"/>
        <v>1400</v>
      </c>
      <c r="M28" s="19">
        <f t="shared" si="3"/>
        <v>34300</v>
      </c>
    </row>
    <row r="29" spans="1:13">
      <c r="A29" s="23">
        <v>8</v>
      </c>
      <c r="B29" s="19">
        <f t="shared" si="2"/>
        <v>6400</v>
      </c>
      <c r="C29" s="19">
        <f t="shared" si="2"/>
        <v>8800</v>
      </c>
      <c r="D29" s="19">
        <f t="shared" si="2"/>
        <v>4000</v>
      </c>
      <c r="E29" s="19">
        <f t="shared" si="2"/>
        <v>10400</v>
      </c>
      <c r="F29" s="19">
        <f t="shared" si="2"/>
        <v>12800</v>
      </c>
      <c r="G29" s="19">
        <f t="shared" si="2"/>
        <v>16800</v>
      </c>
      <c r="H29" s="19">
        <f t="shared" si="2"/>
        <v>21600</v>
      </c>
      <c r="I29" s="19">
        <f t="shared" si="2"/>
        <v>10400</v>
      </c>
      <c r="J29" s="19">
        <f t="shared" si="2"/>
        <v>8000</v>
      </c>
      <c r="K29" s="19">
        <f t="shared" si="2"/>
        <v>2400</v>
      </c>
      <c r="L29" s="19">
        <f t="shared" si="2"/>
        <v>4000</v>
      </c>
      <c r="M29" s="19">
        <f t="shared" si="3"/>
        <v>105600</v>
      </c>
    </row>
    <row r="30" spans="1:13">
      <c r="A30" s="23">
        <v>9</v>
      </c>
      <c r="B30" s="19">
        <f t="shared" si="2"/>
        <v>0</v>
      </c>
      <c r="C30" s="19">
        <f t="shared" si="2"/>
        <v>0</v>
      </c>
      <c r="D30" s="19">
        <f t="shared" si="2"/>
        <v>900</v>
      </c>
      <c r="E30" s="19">
        <f t="shared" si="2"/>
        <v>2700</v>
      </c>
      <c r="F30" s="19">
        <f t="shared" si="2"/>
        <v>0</v>
      </c>
      <c r="G30" s="19">
        <f t="shared" si="2"/>
        <v>900</v>
      </c>
      <c r="H30" s="19">
        <f t="shared" si="2"/>
        <v>1800</v>
      </c>
      <c r="I30" s="19">
        <f t="shared" si="2"/>
        <v>3600</v>
      </c>
      <c r="J30" s="19">
        <f t="shared" si="2"/>
        <v>900</v>
      </c>
      <c r="K30" s="19">
        <f t="shared" si="2"/>
        <v>0</v>
      </c>
      <c r="L30" s="19">
        <f t="shared" si="2"/>
        <v>0</v>
      </c>
      <c r="M30" s="19">
        <f t="shared" si="3"/>
        <v>10800</v>
      </c>
    </row>
    <row r="31" spans="1:13">
      <c r="A31" s="23">
        <v>10</v>
      </c>
      <c r="B31" s="19">
        <f t="shared" si="2"/>
        <v>1000</v>
      </c>
      <c r="C31" s="19">
        <f t="shared" si="2"/>
        <v>4000</v>
      </c>
      <c r="D31" s="19">
        <f t="shared" si="2"/>
        <v>4000</v>
      </c>
      <c r="E31" s="19">
        <f t="shared" si="2"/>
        <v>13000</v>
      </c>
      <c r="F31" s="19">
        <f t="shared" si="2"/>
        <v>9000</v>
      </c>
      <c r="G31" s="19">
        <f t="shared" si="2"/>
        <v>21000</v>
      </c>
      <c r="H31" s="19">
        <f t="shared" si="2"/>
        <v>28000</v>
      </c>
      <c r="I31" s="19">
        <f t="shared" si="2"/>
        <v>11000</v>
      </c>
      <c r="J31" s="19">
        <f t="shared" si="2"/>
        <v>10000</v>
      </c>
      <c r="K31" s="19">
        <f t="shared" si="2"/>
        <v>3000</v>
      </c>
      <c r="L31" s="19">
        <f t="shared" si="2"/>
        <v>5000</v>
      </c>
      <c r="M31" s="19">
        <f t="shared" si="3"/>
        <v>109000</v>
      </c>
    </row>
    <row r="32" spans="1:13">
      <c r="A32" s="23">
        <v>11</v>
      </c>
      <c r="B32" s="19">
        <f t="shared" si="2"/>
        <v>1100</v>
      </c>
      <c r="C32" s="19">
        <f t="shared" si="2"/>
        <v>2200</v>
      </c>
      <c r="D32" s="19">
        <f t="shared" si="2"/>
        <v>1100</v>
      </c>
      <c r="E32" s="19">
        <f t="shared" si="2"/>
        <v>4400</v>
      </c>
      <c r="F32" s="19">
        <f t="shared" si="2"/>
        <v>5500</v>
      </c>
      <c r="G32" s="19">
        <f t="shared" si="2"/>
        <v>2200</v>
      </c>
      <c r="H32" s="19">
        <f t="shared" si="2"/>
        <v>6600</v>
      </c>
      <c r="I32" s="19">
        <f t="shared" si="2"/>
        <v>1100</v>
      </c>
      <c r="J32" s="19">
        <f t="shared" si="2"/>
        <v>0</v>
      </c>
      <c r="K32" s="19">
        <f t="shared" si="2"/>
        <v>2200</v>
      </c>
      <c r="L32" s="19">
        <f t="shared" si="2"/>
        <v>2200</v>
      </c>
      <c r="M32" s="19">
        <f t="shared" si="3"/>
        <v>28600</v>
      </c>
    </row>
    <row r="33" spans="1:13">
      <c r="A33" s="23">
        <v>12</v>
      </c>
      <c r="B33" s="19">
        <f t="shared" si="2"/>
        <v>0</v>
      </c>
      <c r="C33" s="19">
        <f t="shared" si="2"/>
        <v>3600</v>
      </c>
      <c r="D33" s="19">
        <f t="shared" si="2"/>
        <v>0</v>
      </c>
      <c r="E33" s="19">
        <f t="shared" si="2"/>
        <v>2400</v>
      </c>
      <c r="F33" s="19">
        <f t="shared" si="2"/>
        <v>1200</v>
      </c>
      <c r="G33" s="19">
        <f t="shared" si="2"/>
        <v>0</v>
      </c>
      <c r="H33" s="19">
        <f t="shared" si="2"/>
        <v>2400</v>
      </c>
      <c r="I33" s="19">
        <f t="shared" si="2"/>
        <v>0</v>
      </c>
      <c r="J33" s="19">
        <f t="shared" si="2"/>
        <v>1200</v>
      </c>
      <c r="K33" s="19">
        <f t="shared" si="2"/>
        <v>0</v>
      </c>
      <c r="L33" s="19">
        <f t="shared" si="2"/>
        <v>0</v>
      </c>
      <c r="M33" s="19">
        <f t="shared" si="3"/>
        <v>10800</v>
      </c>
    </row>
    <row r="34" spans="1:13">
      <c r="A34" s="23">
        <v>13</v>
      </c>
      <c r="B34" s="19">
        <f t="shared" si="2"/>
        <v>0</v>
      </c>
      <c r="C34" s="19">
        <f t="shared" si="2"/>
        <v>0</v>
      </c>
      <c r="D34" s="19">
        <f t="shared" si="2"/>
        <v>0</v>
      </c>
      <c r="E34" s="19">
        <f t="shared" si="2"/>
        <v>3900</v>
      </c>
      <c r="F34" s="19">
        <f t="shared" si="2"/>
        <v>0</v>
      </c>
      <c r="G34" s="19">
        <f t="shared" si="2"/>
        <v>2600</v>
      </c>
      <c r="H34" s="19">
        <f t="shared" si="2"/>
        <v>1300</v>
      </c>
      <c r="I34" s="19">
        <f t="shared" si="2"/>
        <v>1300</v>
      </c>
      <c r="J34" s="19">
        <f t="shared" si="2"/>
        <v>0</v>
      </c>
      <c r="K34" s="19">
        <f t="shared" si="2"/>
        <v>0</v>
      </c>
      <c r="L34" s="19">
        <f t="shared" si="2"/>
        <v>0</v>
      </c>
      <c r="M34" s="19">
        <f t="shared" si="3"/>
        <v>9100</v>
      </c>
    </row>
    <row r="35" spans="1:13">
      <c r="A35" s="23">
        <v>14</v>
      </c>
      <c r="B35" s="19">
        <f t="shared" si="2"/>
        <v>0</v>
      </c>
      <c r="C35" s="19">
        <f t="shared" si="2"/>
        <v>0</v>
      </c>
      <c r="D35" s="19">
        <f t="shared" si="2"/>
        <v>0</v>
      </c>
      <c r="E35" s="19">
        <f t="shared" si="2"/>
        <v>0</v>
      </c>
      <c r="F35" s="19">
        <f t="shared" si="2"/>
        <v>0</v>
      </c>
      <c r="G35" s="19">
        <f t="shared" si="2"/>
        <v>0</v>
      </c>
      <c r="H35" s="19">
        <f t="shared" si="2"/>
        <v>1400</v>
      </c>
      <c r="I35" s="19">
        <f t="shared" si="2"/>
        <v>0</v>
      </c>
      <c r="J35" s="19">
        <f t="shared" si="2"/>
        <v>0</v>
      </c>
      <c r="K35" s="19">
        <f t="shared" si="2"/>
        <v>0</v>
      </c>
      <c r="L35" s="19">
        <f t="shared" si="2"/>
        <v>0</v>
      </c>
      <c r="M35" s="19">
        <f t="shared" si="3"/>
        <v>1400</v>
      </c>
    </row>
    <row r="36" spans="1:13">
      <c r="A36" s="23">
        <v>15</v>
      </c>
      <c r="B36" s="19">
        <f t="shared" si="2"/>
        <v>0</v>
      </c>
      <c r="C36" s="19">
        <f t="shared" si="2"/>
        <v>0</v>
      </c>
      <c r="D36" s="19">
        <f t="shared" si="2"/>
        <v>0</v>
      </c>
      <c r="E36" s="19">
        <f t="shared" si="2"/>
        <v>0</v>
      </c>
      <c r="F36" s="19">
        <f t="shared" si="2"/>
        <v>1500</v>
      </c>
      <c r="G36" s="19">
        <f t="shared" si="2"/>
        <v>3000</v>
      </c>
      <c r="H36" s="19">
        <f t="shared" si="2"/>
        <v>3000</v>
      </c>
      <c r="I36" s="19">
        <f t="shared" si="2"/>
        <v>0</v>
      </c>
      <c r="J36" s="19">
        <f t="shared" si="2"/>
        <v>0</v>
      </c>
      <c r="K36" s="19">
        <f t="shared" si="2"/>
        <v>1500</v>
      </c>
      <c r="L36" s="19">
        <f t="shared" si="2"/>
        <v>0</v>
      </c>
      <c r="M36" s="19">
        <f t="shared" si="3"/>
        <v>9000</v>
      </c>
    </row>
    <row r="37" spans="1:13">
      <c r="A37" s="27" t="s">
        <v>3</v>
      </c>
      <c r="B37" s="19">
        <f>SUM(B21:B36)</f>
        <v>30800</v>
      </c>
      <c r="C37" s="19">
        <f t="shared" ref="C37:L37" si="4">SUM(C21:C36)</f>
        <v>45300</v>
      </c>
      <c r="D37" s="19">
        <f t="shared" si="4"/>
        <v>29100</v>
      </c>
      <c r="E37" s="19">
        <f t="shared" si="4"/>
        <v>63300</v>
      </c>
      <c r="F37" s="19">
        <f t="shared" si="4"/>
        <v>57800</v>
      </c>
      <c r="G37" s="19">
        <f t="shared" si="4"/>
        <v>76500</v>
      </c>
      <c r="H37" s="19">
        <f t="shared" si="4"/>
        <v>92500</v>
      </c>
      <c r="I37" s="19">
        <f t="shared" si="4"/>
        <v>38600</v>
      </c>
      <c r="J37" s="19">
        <f t="shared" si="4"/>
        <v>22100</v>
      </c>
      <c r="K37" s="19">
        <f t="shared" si="4"/>
        <v>10200</v>
      </c>
      <c r="L37" s="19">
        <f t="shared" si="4"/>
        <v>17300</v>
      </c>
      <c r="M37" s="19">
        <f t="shared" si="3"/>
        <v>483500</v>
      </c>
    </row>
    <row r="38" spans="1:13">
      <c r="A38" s="77"/>
      <c r="B38" s="78"/>
      <c r="C38" s="78"/>
      <c r="D38" s="78"/>
      <c r="E38" s="78"/>
      <c r="F38" s="78"/>
      <c r="G38" s="78"/>
      <c r="H38" s="78"/>
      <c r="I38" s="78"/>
      <c r="J38" s="78"/>
      <c r="K38" s="78"/>
      <c r="L38" s="78"/>
      <c r="M38" s="78"/>
    </row>
    <row r="39" spans="1:13">
      <c r="A39" s="77" t="s">
        <v>73</v>
      </c>
      <c r="B39" s="94" t="s">
        <v>82</v>
      </c>
      <c r="C39" s="94" t="s">
        <v>83</v>
      </c>
      <c r="D39" s="94" t="s">
        <v>84</v>
      </c>
      <c r="E39" s="94" t="s">
        <v>85</v>
      </c>
      <c r="F39" s="94" t="s">
        <v>86</v>
      </c>
      <c r="G39" s="94" t="s">
        <v>87</v>
      </c>
      <c r="H39" s="94" t="s">
        <v>88</v>
      </c>
      <c r="I39" s="94" t="s">
        <v>89</v>
      </c>
      <c r="J39" s="94" t="s">
        <v>90</v>
      </c>
      <c r="K39" s="94" t="s">
        <v>91</v>
      </c>
      <c r="L39" s="19"/>
      <c r="M39" s="19"/>
    </row>
    <row r="40" spans="1:13">
      <c r="A40" s="77" t="s">
        <v>74</v>
      </c>
      <c r="B40" s="79">
        <f>+B37/B18</f>
        <v>161.2565445026178</v>
      </c>
      <c r="C40" s="79">
        <f t="shared" ref="C40:K40" si="5">+C37/C18</f>
        <v>435.57692307692309</v>
      </c>
      <c r="D40" s="79">
        <f t="shared" si="5"/>
        <v>377.9220779220779</v>
      </c>
      <c r="E40" s="79">
        <f t="shared" si="5"/>
        <v>560.17699115044252</v>
      </c>
      <c r="F40" s="79">
        <f t="shared" si="5"/>
        <v>525.4545454545455</v>
      </c>
      <c r="G40" s="79">
        <f t="shared" si="5"/>
        <v>562.5</v>
      </c>
      <c r="H40" s="79">
        <f t="shared" si="5"/>
        <v>675.18248175182487</v>
      </c>
      <c r="I40" s="79">
        <f t="shared" si="5"/>
        <v>654.23728813559319</v>
      </c>
      <c r="J40" s="79">
        <f t="shared" si="5"/>
        <v>818.51851851851848</v>
      </c>
      <c r="K40" s="79">
        <f t="shared" si="5"/>
        <v>784.61538461538464</v>
      </c>
      <c r="L40" s="78"/>
      <c r="M40" s="78"/>
    </row>
    <row r="41" spans="1:13">
      <c r="A41" s="80" t="s">
        <v>75</v>
      </c>
      <c r="B41" s="81">
        <f>+B40/B20</f>
        <v>6.4502617801047116E-2</v>
      </c>
      <c r="C41" s="81">
        <f t="shared" ref="C41:K41" si="6">+C40/C20</f>
        <v>6.7011834319526634E-2</v>
      </c>
      <c r="D41" s="81">
        <f t="shared" si="6"/>
        <v>4.1991341991341989E-2</v>
      </c>
      <c r="E41" s="81">
        <f t="shared" si="6"/>
        <v>4.4814159292035402E-2</v>
      </c>
      <c r="F41" s="81">
        <f t="shared" si="6"/>
        <v>3.0025974025974029E-2</v>
      </c>
      <c r="G41" s="81">
        <f t="shared" si="6"/>
        <v>2.2499999999999999E-2</v>
      </c>
      <c r="H41" s="81">
        <f t="shared" si="6"/>
        <v>1.6879562043795621E-2</v>
      </c>
      <c r="I41" s="81">
        <f t="shared" si="6"/>
        <v>1.0467796610169491E-2</v>
      </c>
      <c r="J41" s="81">
        <f t="shared" si="6"/>
        <v>9.3544973544973532E-3</v>
      </c>
      <c r="K41" s="81">
        <f t="shared" si="6"/>
        <v>6.2769230769230775E-3</v>
      </c>
      <c r="L41" s="78"/>
      <c r="M41" s="78"/>
    </row>
    <row r="42" spans="1:13">
      <c r="B42" s="93"/>
      <c r="C42" s="93"/>
      <c r="D42" s="93"/>
      <c r="E42" s="93"/>
      <c r="F42" s="93"/>
      <c r="G42" s="93"/>
      <c r="H42" s="93"/>
      <c r="I42" s="93"/>
      <c r="J42" s="93"/>
      <c r="K42" s="93"/>
    </row>
    <row r="43" spans="1:13">
      <c r="B43" s="82">
        <v>0</v>
      </c>
      <c r="C43" s="83">
        <f>+B44+1</f>
        <v>5001</v>
      </c>
      <c r="D43" s="83">
        <f t="shared" ref="D43:K43" si="7">+C44+1</f>
        <v>8001</v>
      </c>
      <c r="E43" s="83">
        <f t="shared" si="7"/>
        <v>10001</v>
      </c>
      <c r="F43" s="83">
        <f t="shared" si="7"/>
        <v>15001</v>
      </c>
      <c r="G43" s="83">
        <f t="shared" si="7"/>
        <v>20001</v>
      </c>
      <c r="H43" s="83">
        <f t="shared" si="7"/>
        <v>30001</v>
      </c>
      <c r="I43" s="83">
        <f t="shared" si="7"/>
        <v>50001</v>
      </c>
      <c r="J43" s="83">
        <f t="shared" si="7"/>
        <v>75001</v>
      </c>
      <c r="K43" s="83">
        <f t="shared" si="7"/>
        <v>100001</v>
      </c>
      <c r="L43" s="84"/>
    </row>
    <row r="44" spans="1:13">
      <c r="B44" s="82">
        <v>5000</v>
      </c>
      <c r="C44" s="85">
        <v>8000</v>
      </c>
      <c r="D44" s="85">
        <v>10000</v>
      </c>
      <c r="E44" s="85">
        <v>15000</v>
      </c>
      <c r="F44" s="85">
        <v>20000</v>
      </c>
      <c r="G44" s="85">
        <v>30000</v>
      </c>
      <c r="H44" s="85">
        <v>50000</v>
      </c>
      <c r="I44" s="85">
        <v>75000</v>
      </c>
      <c r="J44" s="85">
        <v>100000</v>
      </c>
      <c r="K44" s="85">
        <v>150000</v>
      </c>
    </row>
    <row r="45" spans="1:13">
      <c r="B45" s="83">
        <f>+AVERAGE(B43:B44)</f>
        <v>2500</v>
      </c>
      <c r="C45" s="83">
        <f t="shared" ref="C45:K45" si="8">+AVERAGE(C43:C44)</f>
        <v>6500.5</v>
      </c>
      <c r="D45" s="83">
        <f t="shared" si="8"/>
        <v>9000.5</v>
      </c>
      <c r="E45" s="83">
        <f t="shared" si="8"/>
        <v>12500.5</v>
      </c>
      <c r="F45" s="83">
        <f t="shared" si="8"/>
        <v>17500.5</v>
      </c>
      <c r="G45" s="83">
        <f t="shared" si="8"/>
        <v>25000.5</v>
      </c>
      <c r="H45" s="83">
        <f t="shared" si="8"/>
        <v>40000.5</v>
      </c>
      <c r="I45" s="83">
        <f t="shared" si="8"/>
        <v>62500.5</v>
      </c>
      <c r="J45" s="83">
        <f t="shared" si="8"/>
        <v>87500.5</v>
      </c>
      <c r="K45" s="83">
        <f t="shared" si="8"/>
        <v>125000.5</v>
      </c>
      <c r="L45" s="84"/>
    </row>
    <row r="48" spans="1:13">
      <c r="B48" s="92" t="s">
        <v>81</v>
      </c>
      <c r="C48" s="92" t="s">
        <v>81</v>
      </c>
      <c r="D48" s="92" t="s">
        <v>81</v>
      </c>
      <c r="E48" s="92" t="s">
        <v>81</v>
      </c>
      <c r="F48" s="92" t="s">
        <v>81</v>
      </c>
      <c r="G48" s="92" t="s">
        <v>81</v>
      </c>
      <c r="H48" s="92" t="s">
        <v>81</v>
      </c>
      <c r="I48" s="92" t="s">
        <v>81</v>
      </c>
      <c r="J48" s="92" t="s">
        <v>81</v>
      </c>
      <c r="K48" s="92" t="s">
        <v>81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workbookViewId="0">
      <selection activeCell="G29" sqref="G29"/>
    </sheetView>
  </sheetViews>
  <sheetFormatPr defaultRowHeight="12.75"/>
  <cols>
    <col min="1" max="1" width="13.7109375" bestFit="1" customWidth="1"/>
  </cols>
  <sheetData>
    <row r="1" spans="1:12">
      <c r="A1" s="7"/>
      <c r="B1" s="2" t="s">
        <v>1</v>
      </c>
      <c r="C1" s="2" t="s">
        <v>1</v>
      </c>
      <c r="D1" s="2" t="s">
        <v>1</v>
      </c>
      <c r="E1" s="2" t="s">
        <v>1</v>
      </c>
      <c r="F1" s="2" t="s">
        <v>1</v>
      </c>
      <c r="G1" s="2" t="s">
        <v>2</v>
      </c>
      <c r="H1" s="2" t="s">
        <v>2</v>
      </c>
      <c r="I1" s="2" t="s">
        <v>2</v>
      </c>
      <c r="J1" s="2" t="s">
        <v>2</v>
      </c>
      <c r="K1" s="2" t="s">
        <v>2</v>
      </c>
    </row>
    <row r="2" spans="1:12" ht="13.5" thickBot="1">
      <c r="A2" s="7" t="s">
        <v>0</v>
      </c>
      <c r="B2" s="8">
        <v>1</v>
      </c>
      <c r="C2" s="8">
        <v>2</v>
      </c>
      <c r="D2" s="8">
        <v>3</v>
      </c>
      <c r="E2" s="8">
        <v>4</v>
      </c>
      <c r="F2" s="9" t="s">
        <v>3</v>
      </c>
      <c r="G2" s="8">
        <v>1</v>
      </c>
      <c r="H2" s="8">
        <v>2</v>
      </c>
      <c r="I2" s="8">
        <v>3</v>
      </c>
      <c r="J2" s="8">
        <v>4</v>
      </c>
      <c r="K2" s="9" t="s">
        <v>3</v>
      </c>
    </row>
    <row r="3" spans="1:12">
      <c r="A3" s="1" t="s">
        <v>7</v>
      </c>
      <c r="B3" s="10">
        <v>0</v>
      </c>
      <c r="C3" s="10">
        <v>300</v>
      </c>
      <c r="D3" s="10">
        <v>600</v>
      </c>
      <c r="E3" s="10">
        <v>900</v>
      </c>
      <c r="F3" s="11" t="s">
        <v>3</v>
      </c>
      <c r="G3" s="10">
        <v>0</v>
      </c>
      <c r="H3" s="10">
        <v>300</v>
      </c>
      <c r="I3" s="10">
        <v>600</v>
      </c>
      <c r="J3" s="10">
        <v>900</v>
      </c>
      <c r="K3" s="11" t="s">
        <v>3</v>
      </c>
    </row>
    <row r="4" spans="1:12">
      <c r="A4" s="3" t="s">
        <v>8</v>
      </c>
      <c r="B4" s="4">
        <v>350</v>
      </c>
      <c r="C4" s="4">
        <v>59</v>
      </c>
      <c r="D4" s="4">
        <v>88</v>
      </c>
      <c r="E4" s="4">
        <v>144</v>
      </c>
      <c r="F4" s="6">
        <v>641</v>
      </c>
      <c r="G4" s="4">
        <v>229.32700000000219</v>
      </c>
      <c r="H4" s="4">
        <v>38.657980000000002</v>
      </c>
      <c r="I4" s="4">
        <v>57.65936</v>
      </c>
      <c r="J4" s="4">
        <v>94.351680000000002</v>
      </c>
      <c r="K4" s="6">
        <v>419.99601999999919</v>
      </c>
      <c r="L4">
        <f>+K4/F4</f>
        <v>0.65521999999999869</v>
      </c>
    </row>
    <row r="5" spans="1:12">
      <c r="A5" s="3" t="s">
        <v>9</v>
      </c>
      <c r="B5" s="4">
        <v>141</v>
      </c>
      <c r="C5" s="4">
        <v>28</v>
      </c>
      <c r="D5" s="4">
        <v>45</v>
      </c>
      <c r="E5" s="4">
        <v>43</v>
      </c>
      <c r="F5" s="6">
        <v>257</v>
      </c>
      <c r="G5" s="4">
        <v>159.65289000000013</v>
      </c>
      <c r="H5" s="4">
        <v>31.70412000000001</v>
      </c>
      <c r="I5" s="4">
        <v>50.953049999999962</v>
      </c>
      <c r="J5" s="4">
        <v>48.688469999999981</v>
      </c>
      <c r="K5" s="6">
        <v>290.99853000000149</v>
      </c>
      <c r="L5">
        <f t="shared" ref="L5:L6" si="0">+K5/F5</f>
        <v>1.1322900000000058</v>
      </c>
    </row>
    <row r="6" spans="1:12">
      <c r="A6" s="3" t="s">
        <v>10</v>
      </c>
      <c r="B6" s="4">
        <v>72</v>
      </c>
      <c r="C6" s="4">
        <v>12</v>
      </c>
      <c r="D6" s="4">
        <v>11</v>
      </c>
      <c r="E6" s="4">
        <v>9</v>
      </c>
      <c r="F6" s="6">
        <v>104</v>
      </c>
      <c r="G6" s="4">
        <v>201.46103999999983</v>
      </c>
      <c r="H6" s="4">
        <v>33.576839999999997</v>
      </c>
      <c r="I6" s="4">
        <v>30.778769999999994</v>
      </c>
      <c r="J6" s="4">
        <v>25.182629999999996</v>
      </c>
      <c r="K6" s="6">
        <v>290.99927999999971</v>
      </c>
      <c r="L6">
        <f t="shared" si="0"/>
        <v>2.7980699999999974</v>
      </c>
    </row>
    <row r="7" spans="1:12">
      <c r="A7" s="5" t="s">
        <v>3</v>
      </c>
      <c r="B7" s="6">
        <v>563</v>
      </c>
      <c r="C7" s="6">
        <v>99</v>
      </c>
      <c r="D7" s="6">
        <v>144</v>
      </c>
      <c r="E7" s="6">
        <v>196</v>
      </c>
      <c r="F7" s="6">
        <v>1002</v>
      </c>
      <c r="G7" s="6">
        <v>590.44093000000328</v>
      </c>
      <c r="H7" s="6">
        <v>103.93893999999993</v>
      </c>
      <c r="I7" s="6">
        <v>139.39117999999991</v>
      </c>
      <c r="J7" s="6">
        <v>168.22278000000026</v>
      </c>
      <c r="K7" s="6">
        <v>1001.9938300000039</v>
      </c>
    </row>
    <row r="9" spans="1:12">
      <c r="A9" s="7"/>
      <c r="B9" s="2" t="s">
        <v>1</v>
      </c>
      <c r="C9" s="2" t="s">
        <v>1</v>
      </c>
      <c r="D9" s="2" t="s">
        <v>1</v>
      </c>
      <c r="E9" s="2" t="s">
        <v>1</v>
      </c>
      <c r="F9" s="2" t="s">
        <v>1</v>
      </c>
      <c r="G9" s="2" t="s">
        <v>2</v>
      </c>
      <c r="H9" s="2" t="s">
        <v>2</v>
      </c>
      <c r="I9" s="2" t="s">
        <v>2</v>
      </c>
      <c r="J9" s="2" t="s">
        <v>2</v>
      </c>
      <c r="K9" s="2" t="s">
        <v>2</v>
      </c>
    </row>
    <row r="10" spans="1:12" ht="13.5" thickBot="1">
      <c r="A10" s="7" t="s">
        <v>0</v>
      </c>
      <c r="B10" s="8">
        <v>1</v>
      </c>
      <c r="C10" s="8">
        <v>2</v>
      </c>
      <c r="D10" s="8">
        <v>3</v>
      </c>
      <c r="E10" s="8">
        <v>4</v>
      </c>
      <c r="F10" s="9" t="s">
        <v>3</v>
      </c>
      <c r="G10" s="8">
        <v>1</v>
      </c>
      <c r="H10" s="8">
        <v>2</v>
      </c>
      <c r="I10" s="8">
        <v>3</v>
      </c>
      <c r="J10" s="8">
        <v>4</v>
      </c>
      <c r="K10" s="9" t="s">
        <v>3</v>
      </c>
    </row>
    <row r="11" spans="1:12">
      <c r="A11" s="1" t="s">
        <v>7</v>
      </c>
      <c r="B11" s="10">
        <v>0</v>
      </c>
      <c r="C11" s="10">
        <v>300</v>
      </c>
      <c r="D11" s="10">
        <v>600</v>
      </c>
      <c r="E11" s="10">
        <v>900</v>
      </c>
      <c r="F11" s="11" t="s">
        <v>3</v>
      </c>
      <c r="G11" s="10">
        <v>0</v>
      </c>
      <c r="H11" s="10">
        <v>300</v>
      </c>
      <c r="I11" s="10">
        <v>600</v>
      </c>
      <c r="J11" s="10">
        <v>900</v>
      </c>
      <c r="K11" s="11" t="s">
        <v>3</v>
      </c>
    </row>
    <row r="12" spans="1:12">
      <c r="A12" s="3" t="s">
        <v>8</v>
      </c>
      <c r="B12" s="12">
        <f>+B4/$F4</f>
        <v>0.54602184087363492</v>
      </c>
      <c r="C12" s="12">
        <f t="shared" ref="C12:E12" si="1">+C4/$F4</f>
        <v>9.2043681747269887E-2</v>
      </c>
      <c r="D12" s="12">
        <f t="shared" si="1"/>
        <v>0.13728549141965679</v>
      </c>
      <c r="E12" s="12">
        <f t="shared" si="1"/>
        <v>0.22464898595943839</v>
      </c>
      <c r="F12" s="13">
        <f t="shared" ref="F12:K12" si="2">+F4/F$7</f>
        <v>0.63972055888223556</v>
      </c>
      <c r="G12" s="12">
        <f>+G4/$K4</f>
        <v>0.54602184087364125</v>
      </c>
      <c r="H12" s="12">
        <f t="shared" ref="H12:J12" si="3">+H4/$K4</f>
        <v>9.2043681747270067E-2</v>
      </c>
      <c r="I12" s="12">
        <f t="shared" si="3"/>
        <v>0.13728549141965704</v>
      </c>
      <c r="J12" s="12">
        <f t="shared" si="3"/>
        <v>0.2246489859594388</v>
      </c>
      <c r="K12" s="13">
        <f t="shared" si="2"/>
        <v>0.41916028564766467</v>
      </c>
    </row>
    <row r="13" spans="1:12">
      <c r="A13" s="3" t="s">
        <v>9</v>
      </c>
      <c r="B13" s="12">
        <f t="shared" ref="B13:E13" si="4">+B5/$F5</f>
        <v>0.54863813229571989</v>
      </c>
      <c r="C13" s="12">
        <f t="shared" si="4"/>
        <v>0.10894941634241245</v>
      </c>
      <c r="D13" s="12">
        <f t="shared" si="4"/>
        <v>0.17509727626459143</v>
      </c>
      <c r="E13" s="12">
        <f t="shared" si="4"/>
        <v>0.16731517509727625</v>
      </c>
      <c r="F13" s="13">
        <f t="shared" ref="F13:K13" si="5">+F5/F$7</f>
        <v>0.2564870259481038</v>
      </c>
      <c r="G13" s="12">
        <f t="shared" ref="G13:J13" si="6">+G5/$K5</f>
        <v>0.54863813229571745</v>
      </c>
      <c r="H13" s="12">
        <f t="shared" si="6"/>
        <v>0.10894941634241193</v>
      </c>
      <c r="I13" s="12">
        <f t="shared" si="6"/>
        <v>0.1750972762645904</v>
      </c>
      <c r="J13" s="12">
        <f t="shared" si="6"/>
        <v>0.16731517509727534</v>
      </c>
      <c r="K13" s="13">
        <f t="shared" si="5"/>
        <v>0.29041948292236525</v>
      </c>
    </row>
    <row r="14" spans="1:12">
      <c r="A14" s="3" t="s">
        <v>10</v>
      </c>
      <c r="B14" s="12">
        <f t="shared" ref="B14:E14" si="7">+B6/$F6</f>
        <v>0.69230769230769229</v>
      </c>
      <c r="C14" s="12">
        <f t="shared" si="7"/>
        <v>0.11538461538461539</v>
      </c>
      <c r="D14" s="12">
        <f t="shared" si="7"/>
        <v>0.10576923076923077</v>
      </c>
      <c r="E14" s="12">
        <f t="shared" si="7"/>
        <v>8.6538461538461536E-2</v>
      </c>
      <c r="F14" s="13">
        <f t="shared" ref="F14:K14" si="8">+F6/F$7</f>
        <v>0.10379241516966067</v>
      </c>
      <c r="G14" s="12">
        <f t="shared" ref="G14:J15" si="9">+G6/$K6</f>
        <v>0.6923076923076924</v>
      </c>
      <c r="H14" s="12">
        <f t="shared" si="9"/>
        <v>0.11538461538461549</v>
      </c>
      <c r="I14" s="12">
        <f t="shared" si="9"/>
        <v>0.10576923076923085</v>
      </c>
      <c r="J14" s="12">
        <f t="shared" si="9"/>
        <v>8.6538461538461606E-2</v>
      </c>
      <c r="K14" s="13">
        <f t="shared" si="8"/>
        <v>0.29042023142996659</v>
      </c>
    </row>
    <row r="15" spans="1:12">
      <c r="A15" s="5" t="s">
        <v>3</v>
      </c>
      <c r="B15" s="12">
        <f t="shared" ref="B15:E15" si="10">+B7/$F7</f>
        <v>0.56187624750498999</v>
      </c>
      <c r="C15" s="12">
        <f t="shared" si="10"/>
        <v>9.880239520958084E-2</v>
      </c>
      <c r="D15" s="12">
        <f t="shared" si="10"/>
        <v>0.1437125748502994</v>
      </c>
      <c r="E15" s="12">
        <f t="shared" si="10"/>
        <v>0.19560878243512975</v>
      </c>
      <c r="F15" s="13">
        <f t="shared" ref="F15:K15" si="11">+F7/F$7</f>
        <v>1</v>
      </c>
      <c r="G15" s="12">
        <f>+G7/$K7</f>
        <v>0.58926603370402086</v>
      </c>
      <c r="H15" s="12">
        <f t="shared" si="9"/>
        <v>0.10373211579556287</v>
      </c>
      <c r="I15" s="12">
        <f t="shared" si="9"/>
        <v>0.13911381071078988</v>
      </c>
      <c r="J15" s="12">
        <f t="shared" si="9"/>
        <v>0.16788803978962585</v>
      </c>
      <c r="K15" s="13">
        <f t="shared" si="11"/>
        <v>1</v>
      </c>
    </row>
    <row r="17" spans="1:5">
      <c r="A17" s="32" t="s">
        <v>13</v>
      </c>
      <c r="B17" s="2" t="s">
        <v>1</v>
      </c>
      <c r="C17" s="2" t="s">
        <v>2</v>
      </c>
      <c r="D17" s="2" t="s">
        <v>1</v>
      </c>
      <c r="E17" s="2" t="s">
        <v>2</v>
      </c>
    </row>
    <row r="18" spans="1:5">
      <c r="A18" s="3" t="s">
        <v>8</v>
      </c>
      <c r="B18" s="30">
        <f>(+B12*B$11)+(C12*C$11)+(D12*D$11)+(E12*E$11)</f>
        <v>312.16848673946959</v>
      </c>
      <c r="C18" s="30">
        <f>(+G12*G$11)+(H12*H$11)+(I12*I$11)+(J12*J$11)</f>
        <v>312.16848673947015</v>
      </c>
      <c r="D18" s="33">
        <f>+B18/B$21</f>
        <v>1.0693771750870036</v>
      </c>
      <c r="E18" s="33">
        <f>+C18/C$21</f>
        <v>1.1749475973650347</v>
      </c>
    </row>
    <row r="19" spans="1:5">
      <c r="A19" s="3" t="s">
        <v>9</v>
      </c>
      <c r="B19" s="30">
        <f t="shared" ref="B19:B21" si="12">(+B13*B$11)+(C13*C$11)+(D13*D$11)+(E13*E$11)</f>
        <v>288.32684824902719</v>
      </c>
      <c r="C19" s="30">
        <f>(+G13*G$11)+(H13*H$11)+(I13*I$11)+(J13*J$11)</f>
        <v>288.3268482490256</v>
      </c>
      <c r="D19" s="33">
        <f t="shared" ref="D19:E21" si="13">+B19/B$21</f>
        <v>0.98770428015564193</v>
      </c>
      <c r="E19" s="33">
        <f t="shared" si="13"/>
        <v>1.0852118391077563</v>
      </c>
    </row>
    <row r="20" spans="1:5">
      <c r="A20" s="3" t="s">
        <v>10</v>
      </c>
      <c r="B20" s="30">
        <f t="shared" si="12"/>
        <v>175.96153846153845</v>
      </c>
      <c r="C20" s="30">
        <f>(+G14*G$11)+(H14*H$11)+(I14*I$11)+(J14*J$11)</f>
        <v>175.96153846153859</v>
      </c>
      <c r="D20" s="33">
        <f>+B20/B$21</f>
        <v>0.6027810650887574</v>
      </c>
      <c r="E20" s="33">
        <f>+C20/C$21</f>
        <v>0.66228846160434462</v>
      </c>
    </row>
    <row r="21" spans="1:5">
      <c r="B21" s="30">
        <f t="shared" si="12"/>
        <v>291.91616766467064</v>
      </c>
      <c r="C21" s="30">
        <f>(+G15*G$11)+(H15*H$11)+(I15*I$11)+(J15*J$11)</f>
        <v>265.68715697580603</v>
      </c>
      <c r="D21" s="33">
        <f t="shared" si="13"/>
        <v>1</v>
      </c>
      <c r="E21" s="33">
        <f t="shared" si="13"/>
        <v>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workbookViewId="0">
      <selection activeCell="M17" sqref="M17"/>
    </sheetView>
  </sheetViews>
  <sheetFormatPr defaultRowHeight="12.75"/>
  <sheetData>
    <row r="1" spans="1:11">
      <c r="A1" s="7"/>
      <c r="B1" s="2" t="s">
        <v>1</v>
      </c>
      <c r="C1" s="2" t="s">
        <v>1</v>
      </c>
      <c r="D1" s="2" t="s">
        <v>1</v>
      </c>
      <c r="E1" s="2" t="s">
        <v>1</v>
      </c>
      <c r="F1" s="2" t="s">
        <v>1</v>
      </c>
      <c r="G1" s="2" t="s">
        <v>2</v>
      </c>
      <c r="H1" s="2" t="s">
        <v>2</v>
      </c>
      <c r="I1" s="2" t="s">
        <v>2</v>
      </c>
      <c r="J1" s="2" t="s">
        <v>2</v>
      </c>
      <c r="K1" s="2" t="s">
        <v>2</v>
      </c>
    </row>
    <row r="2" spans="1:11" ht="13.5" thickBot="1">
      <c r="A2" s="7" t="s">
        <v>0</v>
      </c>
      <c r="B2" s="8">
        <v>1</v>
      </c>
      <c r="C2" s="8">
        <v>2</v>
      </c>
      <c r="D2" s="8">
        <v>3</v>
      </c>
      <c r="E2" s="8">
        <v>4</v>
      </c>
      <c r="F2" s="9" t="s">
        <v>3</v>
      </c>
      <c r="G2" s="8">
        <v>1</v>
      </c>
      <c r="H2" s="8">
        <v>2</v>
      </c>
      <c r="I2" s="8">
        <v>3</v>
      </c>
      <c r="J2" s="8">
        <v>4</v>
      </c>
      <c r="K2" s="9" t="s">
        <v>3</v>
      </c>
    </row>
    <row r="3" spans="1:11">
      <c r="A3" s="1" t="s">
        <v>11</v>
      </c>
      <c r="B3" s="10">
        <v>0</v>
      </c>
      <c r="C3" s="10">
        <v>300</v>
      </c>
      <c r="D3" s="10">
        <v>600</v>
      </c>
      <c r="E3" s="10">
        <v>900</v>
      </c>
      <c r="F3" s="11" t="s">
        <v>3</v>
      </c>
      <c r="G3" s="10">
        <v>0</v>
      </c>
      <c r="H3" s="10">
        <v>300</v>
      </c>
      <c r="I3" s="10">
        <v>600</v>
      </c>
      <c r="J3" s="10">
        <v>900</v>
      </c>
      <c r="K3" s="11" t="s">
        <v>3</v>
      </c>
    </row>
    <row r="4" spans="1:11">
      <c r="A4" s="3">
        <v>1</v>
      </c>
      <c r="B4" s="4">
        <v>86</v>
      </c>
      <c r="C4" s="4">
        <v>15</v>
      </c>
      <c r="D4" s="4">
        <v>36</v>
      </c>
      <c r="E4" s="4">
        <v>52</v>
      </c>
      <c r="F4" s="6">
        <v>189</v>
      </c>
      <c r="G4" s="4">
        <v>91.135379999999927</v>
      </c>
      <c r="H4" s="4">
        <v>12.690719999999999</v>
      </c>
      <c r="I4" s="4">
        <v>40.504080000000002</v>
      </c>
      <c r="J4" s="4">
        <v>46.46732999999999</v>
      </c>
      <c r="K4" s="6">
        <v>190.79751000000019</v>
      </c>
    </row>
    <row r="5" spans="1:11">
      <c r="A5" s="3">
        <v>2</v>
      </c>
      <c r="B5" s="4">
        <v>232</v>
      </c>
      <c r="C5" s="4">
        <v>56</v>
      </c>
      <c r="D5" s="4">
        <v>61</v>
      </c>
      <c r="E5" s="4">
        <v>96</v>
      </c>
      <c r="F5" s="6">
        <v>445</v>
      </c>
      <c r="G5" s="4">
        <v>239.68090000000032</v>
      </c>
      <c r="H5" s="4">
        <v>61.468240000000002</v>
      </c>
      <c r="I5" s="4">
        <v>60.224069999999998</v>
      </c>
      <c r="J5" s="4">
        <v>78.628569999999968</v>
      </c>
      <c r="K5" s="6">
        <v>440.00178000000216</v>
      </c>
    </row>
    <row r="6" spans="1:11">
      <c r="A6" s="3">
        <v>3</v>
      </c>
      <c r="B6" s="4">
        <v>146</v>
      </c>
      <c r="C6" s="4">
        <v>19</v>
      </c>
      <c r="D6" s="4">
        <v>23</v>
      </c>
      <c r="E6" s="4">
        <v>32</v>
      </c>
      <c r="F6" s="6">
        <v>220</v>
      </c>
      <c r="G6" s="4">
        <v>153.07371999999987</v>
      </c>
      <c r="H6" s="4">
        <v>22.928859999999997</v>
      </c>
      <c r="I6" s="4">
        <v>20.075329999999997</v>
      </c>
      <c r="J6" s="4">
        <v>28.115160000000007</v>
      </c>
      <c r="K6" s="6">
        <v>224.1930700000002</v>
      </c>
    </row>
    <row r="7" spans="1:11">
      <c r="A7" s="3">
        <v>4</v>
      </c>
      <c r="B7" s="4">
        <v>72</v>
      </c>
      <c r="C7" s="4">
        <v>5</v>
      </c>
      <c r="D7" s="4">
        <v>15</v>
      </c>
      <c r="E7" s="4">
        <v>10</v>
      </c>
      <c r="F7" s="6">
        <v>102</v>
      </c>
      <c r="G7" s="4">
        <v>78.137809999999973</v>
      </c>
      <c r="H7" s="4">
        <v>4.2302400000000002</v>
      </c>
      <c r="I7" s="4">
        <v>11.736579999999998</v>
      </c>
      <c r="J7" s="4">
        <v>7.983410000000001</v>
      </c>
      <c r="K7" s="6">
        <v>102.08803999999992</v>
      </c>
    </row>
    <row r="8" spans="1:11">
      <c r="A8" s="3">
        <v>5</v>
      </c>
      <c r="B8" s="4">
        <v>27</v>
      </c>
      <c r="C8" s="4">
        <v>4</v>
      </c>
      <c r="D8" s="4">
        <v>9</v>
      </c>
      <c r="E8" s="4">
        <v>6</v>
      </c>
      <c r="F8" s="6">
        <v>46</v>
      </c>
      <c r="G8" s="4">
        <v>28.413120000000003</v>
      </c>
      <c r="H8" s="4">
        <v>2.6208800000000001</v>
      </c>
      <c r="I8" s="4">
        <v>6.8511199999999999</v>
      </c>
      <c r="J8" s="4">
        <v>7.0283100000000003</v>
      </c>
      <c r="K8" s="6">
        <v>44.913430000000005</v>
      </c>
    </row>
    <row r="9" spans="1:11">
      <c r="A9" s="5" t="s">
        <v>3</v>
      </c>
      <c r="B9" s="6">
        <v>563</v>
      </c>
      <c r="C9" s="6">
        <v>99</v>
      </c>
      <c r="D9" s="6">
        <v>144</v>
      </c>
      <c r="E9" s="6">
        <v>196</v>
      </c>
      <c r="F9" s="6">
        <v>1002</v>
      </c>
      <c r="G9" s="6">
        <v>590.44093000000328</v>
      </c>
      <c r="H9" s="6">
        <v>103.93893999999993</v>
      </c>
      <c r="I9" s="6">
        <v>139.39117999999991</v>
      </c>
      <c r="J9" s="6">
        <v>168.22278000000026</v>
      </c>
      <c r="K9" s="6">
        <v>1001.9938300000039</v>
      </c>
    </row>
    <row r="11" spans="1:11">
      <c r="A11" s="7"/>
      <c r="B11" s="2" t="s">
        <v>1</v>
      </c>
      <c r="C11" s="2" t="s">
        <v>1</v>
      </c>
      <c r="D11" s="2" t="s">
        <v>1</v>
      </c>
      <c r="E11" s="2" t="s">
        <v>1</v>
      </c>
      <c r="F11" s="2" t="s">
        <v>1</v>
      </c>
      <c r="G11" s="2" t="s">
        <v>2</v>
      </c>
      <c r="H11" s="2" t="s">
        <v>2</v>
      </c>
      <c r="I11" s="2" t="s">
        <v>2</v>
      </c>
      <c r="J11" s="2" t="s">
        <v>2</v>
      </c>
      <c r="K11" s="2" t="s">
        <v>2</v>
      </c>
    </row>
    <row r="12" spans="1:11" ht="13.5" thickBot="1">
      <c r="A12" s="7" t="s">
        <v>0</v>
      </c>
      <c r="B12" s="8">
        <v>1</v>
      </c>
      <c r="C12" s="8">
        <v>2</v>
      </c>
      <c r="D12" s="8">
        <v>3</v>
      </c>
      <c r="E12" s="8">
        <v>4</v>
      </c>
      <c r="F12" s="9" t="s">
        <v>3</v>
      </c>
      <c r="G12" s="8">
        <v>1</v>
      </c>
      <c r="H12" s="8">
        <v>2</v>
      </c>
      <c r="I12" s="8">
        <v>3</v>
      </c>
      <c r="J12" s="8">
        <v>4</v>
      </c>
      <c r="K12" s="9" t="s">
        <v>3</v>
      </c>
    </row>
    <row r="13" spans="1:11">
      <c r="A13" s="1" t="s">
        <v>11</v>
      </c>
      <c r="B13" s="10">
        <v>0</v>
      </c>
      <c r="C13" s="10">
        <v>300</v>
      </c>
      <c r="D13" s="10">
        <v>600</v>
      </c>
      <c r="E13" s="10">
        <v>900</v>
      </c>
      <c r="F13" s="11" t="s">
        <v>3</v>
      </c>
      <c r="G13" s="10">
        <v>0</v>
      </c>
      <c r="H13" s="10">
        <v>300</v>
      </c>
      <c r="I13" s="10">
        <v>600</v>
      </c>
      <c r="J13" s="10">
        <v>900</v>
      </c>
      <c r="K13" s="11" t="s">
        <v>3</v>
      </c>
    </row>
    <row r="14" spans="1:11">
      <c r="A14" s="3">
        <v>1</v>
      </c>
      <c r="B14" s="12">
        <f>+B4/$F4</f>
        <v>0.455026455026455</v>
      </c>
      <c r="C14" s="12">
        <f t="shared" ref="C14:E14" si="0">+C4/$F4</f>
        <v>7.9365079365079361E-2</v>
      </c>
      <c r="D14" s="12">
        <f t="shared" si="0"/>
        <v>0.19047619047619047</v>
      </c>
      <c r="E14" s="12">
        <f t="shared" si="0"/>
        <v>0.27513227513227512</v>
      </c>
      <c r="F14" s="13">
        <f>+F4/F$9</f>
        <v>0.18862275449101795</v>
      </c>
      <c r="G14" s="12">
        <f>+G4/$K4</f>
        <v>0.47765497568600257</v>
      </c>
      <c r="H14" s="12">
        <f t="shared" ref="H14:J14" si="1">+H4/$K4</f>
        <v>6.65140755767724E-2</v>
      </c>
      <c r="I14" s="12">
        <f t="shared" si="1"/>
        <v>0.21228830502033261</v>
      </c>
      <c r="J14" s="12">
        <f t="shared" si="1"/>
        <v>0.24354264371689099</v>
      </c>
      <c r="K14" s="13">
        <f>+K4/K$9</f>
        <v>0.19041784917976934</v>
      </c>
    </row>
    <row r="15" spans="1:11">
      <c r="A15" s="3">
        <v>2</v>
      </c>
      <c r="B15" s="12">
        <f t="shared" ref="B15:E15" si="2">+B5/$F5</f>
        <v>0.52134831460674158</v>
      </c>
      <c r="C15" s="12">
        <f t="shared" si="2"/>
        <v>0.12584269662921349</v>
      </c>
      <c r="D15" s="12">
        <f t="shared" si="2"/>
        <v>0.13707865168539327</v>
      </c>
      <c r="E15" s="12">
        <f t="shared" si="2"/>
        <v>0.21573033707865169</v>
      </c>
      <c r="F15" s="13">
        <f t="shared" ref="F15:F19" si="3">+F5/F$9</f>
        <v>0.44411177644710581</v>
      </c>
      <c r="G15" s="12">
        <f t="shared" ref="G15:J15" si="4">+G5/$K5</f>
        <v>0.54472711451303479</v>
      </c>
      <c r="H15" s="12">
        <f t="shared" si="4"/>
        <v>0.13969998030462444</v>
      </c>
      <c r="I15" s="12">
        <f t="shared" si="4"/>
        <v>0.13687233265283541</v>
      </c>
      <c r="J15" s="12">
        <f t="shared" si="4"/>
        <v>0.17870057252950108</v>
      </c>
      <c r="K15" s="13">
        <f t="shared" ref="K15:K19" si="5">+K5/K$9</f>
        <v>0.43912623693501235</v>
      </c>
    </row>
    <row r="16" spans="1:11">
      <c r="A16" s="3">
        <v>3</v>
      </c>
      <c r="B16" s="12">
        <f t="shared" ref="B16:E16" si="6">+B6/$F6</f>
        <v>0.66363636363636369</v>
      </c>
      <c r="C16" s="12">
        <f t="shared" si="6"/>
        <v>8.6363636363636365E-2</v>
      </c>
      <c r="D16" s="12">
        <f t="shared" si="6"/>
        <v>0.10454545454545454</v>
      </c>
      <c r="E16" s="12">
        <f t="shared" si="6"/>
        <v>0.14545454545454545</v>
      </c>
      <c r="F16" s="13">
        <f t="shared" si="3"/>
        <v>0.21956087824351297</v>
      </c>
      <c r="G16" s="12">
        <f t="shared" ref="G16:J16" si="7">+G6/$K6</f>
        <v>0.68277632310400904</v>
      </c>
      <c r="H16" s="12">
        <f t="shared" si="7"/>
        <v>0.10227283118073174</v>
      </c>
      <c r="I16" s="12">
        <f t="shared" si="7"/>
        <v>8.9544828481986444E-2</v>
      </c>
      <c r="J16" s="12">
        <f t="shared" si="7"/>
        <v>0.12540601723327122</v>
      </c>
      <c r="K16" s="13">
        <f t="shared" si="5"/>
        <v>0.22374695660551058</v>
      </c>
    </row>
    <row r="17" spans="1:11">
      <c r="A17" s="3">
        <v>4</v>
      </c>
      <c r="B17" s="12">
        <f t="shared" ref="B17:E17" si="8">+B7/$F7</f>
        <v>0.70588235294117652</v>
      </c>
      <c r="C17" s="12">
        <f t="shared" si="8"/>
        <v>4.9019607843137254E-2</v>
      </c>
      <c r="D17" s="12">
        <f t="shared" si="8"/>
        <v>0.14705882352941177</v>
      </c>
      <c r="E17" s="12">
        <f t="shared" si="8"/>
        <v>9.8039215686274508E-2</v>
      </c>
      <c r="F17" s="13">
        <f t="shared" si="3"/>
        <v>0.10179640718562874</v>
      </c>
      <c r="G17" s="12">
        <f t="shared" ref="G17:J17" si="9">+G7/$K7</f>
        <v>0.7653963187068733</v>
      </c>
      <c r="H17" s="12">
        <f t="shared" si="9"/>
        <v>4.143717520681172E-2</v>
      </c>
      <c r="I17" s="12">
        <f t="shared" si="9"/>
        <v>0.11496527898860638</v>
      </c>
      <c r="J17" s="12">
        <f t="shared" si="9"/>
        <v>7.8201227097709061E-2</v>
      </c>
      <c r="K17" s="13">
        <f t="shared" si="5"/>
        <v>0.10188489883216099</v>
      </c>
    </row>
    <row r="18" spans="1:11">
      <c r="A18" s="3">
        <v>5</v>
      </c>
      <c r="B18" s="12">
        <f t="shared" ref="B18:E18" si="10">+B8/$F8</f>
        <v>0.58695652173913049</v>
      </c>
      <c r="C18" s="12">
        <f t="shared" si="10"/>
        <v>8.6956521739130432E-2</v>
      </c>
      <c r="D18" s="12">
        <f t="shared" si="10"/>
        <v>0.19565217391304349</v>
      </c>
      <c r="E18" s="12">
        <f t="shared" si="10"/>
        <v>0.13043478260869565</v>
      </c>
      <c r="F18" s="13">
        <f t="shared" si="3"/>
        <v>4.590818363273453E-2</v>
      </c>
      <c r="G18" s="12">
        <f t="shared" ref="G18:J18" si="11">+G8/$K8</f>
        <v>0.6326196863610728</v>
      </c>
      <c r="H18" s="12">
        <f t="shared" si="11"/>
        <v>5.8354037979285921E-2</v>
      </c>
      <c r="I18" s="12">
        <f t="shared" si="11"/>
        <v>0.15254056526076942</v>
      </c>
      <c r="J18" s="12">
        <f t="shared" si="11"/>
        <v>0.15648571039887177</v>
      </c>
      <c r="K18" s="13">
        <f t="shared" si="5"/>
        <v>4.4824058447545362E-2</v>
      </c>
    </row>
    <row r="19" spans="1:11">
      <c r="A19" s="5" t="s">
        <v>3</v>
      </c>
      <c r="B19" s="13">
        <f t="shared" ref="B19:E19" si="12">+B9/$F9</f>
        <v>0.56187624750498999</v>
      </c>
      <c r="C19" s="13">
        <f t="shared" si="12"/>
        <v>9.880239520958084E-2</v>
      </c>
      <c r="D19" s="13">
        <f t="shared" si="12"/>
        <v>0.1437125748502994</v>
      </c>
      <c r="E19" s="13">
        <f t="shared" si="12"/>
        <v>0.19560878243512975</v>
      </c>
      <c r="F19" s="13">
        <f t="shared" si="3"/>
        <v>1</v>
      </c>
      <c r="G19" s="13">
        <f t="shared" ref="G19:J19" si="13">+G9/$K9</f>
        <v>0.58926603370402086</v>
      </c>
      <c r="H19" s="13">
        <f t="shared" si="13"/>
        <v>0.10373211579556287</v>
      </c>
      <c r="I19" s="13">
        <f t="shared" si="13"/>
        <v>0.13911381071078988</v>
      </c>
      <c r="J19" s="13">
        <f t="shared" si="13"/>
        <v>0.16788803978962585</v>
      </c>
      <c r="K19" s="13">
        <f t="shared" si="5"/>
        <v>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"/>
  <sheetViews>
    <sheetView workbookViewId="0">
      <selection activeCell="N11" sqref="N11"/>
    </sheetView>
  </sheetViews>
  <sheetFormatPr defaultRowHeight="12.75"/>
  <sheetData>
    <row r="1" spans="1:11">
      <c r="A1" s="7"/>
      <c r="B1" s="2" t="s">
        <v>1</v>
      </c>
      <c r="C1" s="2" t="s">
        <v>1</v>
      </c>
      <c r="D1" s="2" t="s">
        <v>1</v>
      </c>
      <c r="E1" s="2" t="s">
        <v>1</v>
      </c>
      <c r="F1" s="2" t="s">
        <v>1</v>
      </c>
      <c r="G1" s="2" t="s">
        <v>2</v>
      </c>
      <c r="H1" s="2" t="s">
        <v>2</v>
      </c>
      <c r="I1" s="2" t="s">
        <v>2</v>
      </c>
      <c r="J1" s="2" t="s">
        <v>2</v>
      </c>
      <c r="K1" s="2" t="s">
        <v>2</v>
      </c>
    </row>
    <row r="2" spans="1:11" ht="13.5" thickBot="1">
      <c r="A2" s="7" t="s">
        <v>0</v>
      </c>
      <c r="B2" s="8">
        <v>1</v>
      </c>
      <c r="C2" s="8">
        <v>2</v>
      </c>
      <c r="D2" s="8">
        <v>3</v>
      </c>
      <c r="E2" s="8">
        <v>4</v>
      </c>
      <c r="F2" s="9" t="s">
        <v>3</v>
      </c>
      <c r="G2" s="8">
        <v>1</v>
      </c>
      <c r="H2" s="8">
        <v>2</v>
      </c>
      <c r="I2" s="8">
        <v>3</v>
      </c>
      <c r="J2" s="8">
        <v>4</v>
      </c>
      <c r="K2" s="9" t="s">
        <v>3</v>
      </c>
    </row>
    <row r="3" spans="1:11">
      <c r="A3" s="1" t="s">
        <v>4</v>
      </c>
      <c r="B3" s="10">
        <v>1</v>
      </c>
      <c r="C3" s="10">
        <v>2</v>
      </c>
      <c r="D3" s="10">
        <v>3</v>
      </c>
      <c r="E3" s="10">
        <v>4</v>
      </c>
      <c r="F3" s="11" t="s">
        <v>3</v>
      </c>
      <c r="G3" s="10">
        <v>1</v>
      </c>
      <c r="H3" s="10">
        <v>2</v>
      </c>
      <c r="I3" s="10">
        <v>3</v>
      </c>
      <c r="J3" s="10">
        <v>4</v>
      </c>
      <c r="K3" s="11" t="s">
        <v>3</v>
      </c>
    </row>
    <row r="4" spans="1:11">
      <c r="A4" s="3">
        <v>1</v>
      </c>
      <c r="B4" s="4">
        <v>88</v>
      </c>
      <c r="C4" s="4">
        <v>16</v>
      </c>
      <c r="D4" s="4">
        <v>12</v>
      </c>
      <c r="E4" s="4">
        <v>15</v>
      </c>
      <c r="F4" s="6">
        <v>131</v>
      </c>
      <c r="G4" s="4">
        <v>181.48344999999986</v>
      </c>
      <c r="H4" s="4">
        <v>29.769169999999995</v>
      </c>
      <c r="I4" s="4">
        <v>11.436699999999997</v>
      </c>
      <c r="J4" s="4">
        <v>17.688059999999997</v>
      </c>
      <c r="K4" s="6">
        <v>240.3773799999997</v>
      </c>
    </row>
    <row r="5" spans="1:11">
      <c r="A5" s="3">
        <v>2</v>
      </c>
      <c r="B5" s="19">
        <v>14</v>
      </c>
      <c r="C5" s="19">
        <v>3</v>
      </c>
      <c r="D5" s="19">
        <v>5</v>
      </c>
      <c r="E5" s="19">
        <v>7</v>
      </c>
      <c r="F5" s="20">
        <v>29</v>
      </c>
      <c r="G5" s="19">
        <v>15.844129999999996</v>
      </c>
      <c r="H5" s="19">
        <v>2.9198000000000004</v>
      </c>
      <c r="I5" s="19">
        <v>6.8501600000000007</v>
      </c>
      <c r="J5" s="19">
        <v>10.30345</v>
      </c>
      <c r="K5" s="6">
        <v>35.91754000000001</v>
      </c>
    </row>
    <row r="6" spans="1:11">
      <c r="A6" s="3">
        <v>3</v>
      </c>
      <c r="B6" s="19">
        <v>13</v>
      </c>
      <c r="C6" s="19">
        <v>4</v>
      </c>
      <c r="D6" s="19">
        <v>3</v>
      </c>
      <c r="E6" s="19">
        <v>1</v>
      </c>
      <c r="F6" s="20">
        <v>21</v>
      </c>
      <c r="G6" s="19">
        <v>11.380279999999999</v>
      </c>
      <c r="H6" s="19">
        <v>3.09795</v>
      </c>
      <c r="I6" s="19">
        <v>4.5855800000000002</v>
      </c>
      <c r="J6" s="19">
        <v>0.65522000000000002</v>
      </c>
      <c r="K6" s="6">
        <v>19.71903</v>
      </c>
    </row>
    <row r="7" spans="1:11">
      <c r="A7" s="3">
        <v>4</v>
      </c>
      <c r="B7" s="19">
        <v>11</v>
      </c>
      <c r="C7" s="19">
        <v>4</v>
      </c>
      <c r="D7" s="19">
        <v>4</v>
      </c>
      <c r="E7" s="19">
        <v>5</v>
      </c>
      <c r="F7" s="20">
        <v>24</v>
      </c>
      <c r="G7" s="19">
        <v>12.447259999999998</v>
      </c>
      <c r="H7" s="19">
        <v>3.09795</v>
      </c>
      <c r="I7" s="19">
        <v>3.5750200000000003</v>
      </c>
      <c r="J7" s="19">
        <v>3.7531699999999999</v>
      </c>
      <c r="K7" s="6">
        <v>22.873400000000004</v>
      </c>
    </row>
    <row r="8" spans="1:11">
      <c r="A8" s="3">
        <v>5</v>
      </c>
      <c r="B8" s="19">
        <v>13</v>
      </c>
      <c r="C8" s="19">
        <v>3</v>
      </c>
      <c r="D8" s="19">
        <v>2</v>
      </c>
      <c r="E8" s="19">
        <v>3</v>
      </c>
      <c r="F8" s="20">
        <v>21</v>
      </c>
      <c r="G8" s="19">
        <v>10.42614</v>
      </c>
      <c r="H8" s="19">
        <v>2.4427300000000001</v>
      </c>
      <c r="I8" s="19">
        <v>1.7875100000000002</v>
      </c>
      <c r="J8" s="19">
        <v>4.1085099999999999</v>
      </c>
      <c r="K8" s="6">
        <v>18.764890000000001</v>
      </c>
    </row>
    <row r="9" spans="1:11">
      <c r="A9" s="3">
        <v>6</v>
      </c>
      <c r="B9" s="19">
        <v>16</v>
      </c>
      <c r="C9" s="19">
        <v>3</v>
      </c>
      <c r="D9" s="19">
        <v>3</v>
      </c>
      <c r="E9" s="19">
        <v>4</v>
      </c>
      <c r="F9" s="20">
        <v>26</v>
      </c>
      <c r="G9" s="19">
        <v>13.103439999999999</v>
      </c>
      <c r="H9" s="19">
        <v>1.9656600000000004</v>
      </c>
      <c r="I9" s="19">
        <v>1.9656600000000004</v>
      </c>
      <c r="J9" s="19">
        <v>3.5750200000000003</v>
      </c>
      <c r="K9" s="6">
        <v>20.609780000000001</v>
      </c>
    </row>
    <row r="10" spans="1:11">
      <c r="A10" s="3">
        <v>7</v>
      </c>
      <c r="B10" s="19">
        <v>19</v>
      </c>
      <c r="C10" s="19">
        <v>1</v>
      </c>
      <c r="D10" s="19">
        <v>0</v>
      </c>
      <c r="E10" s="19">
        <v>0</v>
      </c>
      <c r="F10" s="20">
        <v>20</v>
      </c>
      <c r="G10" s="19">
        <v>14.834529999999996</v>
      </c>
      <c r="H10" s="19">
        <v>1.13229</v>
      </c>
      <c r="I10" s="19">
        <v>0</v>
      </c>
      <c r="J10" s="19">
        <v>0</v>
      </c>
      <c r="K10" s="6">
        <v>15.966819999999995</v>
      </c>
    </row>
    <row r="11" spans="1:11">
      <c r="A11" s="3">
        <v>8</v>
      </c>
      <c r="B11" s="19">
        <v>8</v>
      </c>
      <c r="C11" s="19">
        <v>0</v>
      </c>
      <c r="D11" s="19">
        <v>0</v>
      </c>
      <c r="E11" s="19">
        <v>1</v>
      </c>
      <c r="F11" s="20">
        <v>9</v>
      </c>
      <c r="G11" s="19">
        <v>5.7188299999999996</v>
      </c>
      <c r="H11" s="19">
        <v>0</v>
      </c>
      <c r="I11" s="19">
        <v>0</v>
      </c>
      <c r="J11" s="19">
        <v>0.65522000000000002</v>
      </c>
      <c r="K11" s="6">
        <v>6.3740499999999995</v>
      </c>
    </row>
    <row r="12" spans="1:11">
      <c r="A12" s="3">
        <v>9</v>
      </c>
      <c r="B12" s="19">
        <v>1</v>
      </c>
      <c r="C12" s="19">
        <v>1</v>
      </c>
      <c r="D12" s="19">
        <v>1</v>
      </c>
      <c r="E12" s="19">
        <v>0</v>
      </c>
      <c r="F12" s="20">
        <v>3</v>
      </c>
      <c r="G12" s="19">
        <v>1.13229</v>
      </c>
      <c r="H12" s="19">
        <v>0.65522000000000002</v>
      </c>
      <c r="I12" s="19">
        <v>2.7980700000000001</v>
      </c>
      <c r="J12" s="19">
        <v>0</v>
      </c>
      <c r="K12" s="6">
        <v>4.5855800000000002</v>
      </c>
    </row>
    <row r="13" spans="1:11">
      <c r="A13" s="3">
        <v>10</v>
      </c>
      <c r="B13" s="19">
        <v>3</v>
      </c>
      <c r="C13" s="19">
        <v>0</v>
      </c>
      <c r="D13" s="19">
        <v>1</v>
      </c>
      <c r="E13" s="19">
        <v>0</v>
      </c>
      <c r="F13" s="20">
        <v>4</v>
      </c>
      <c r="G13" s="19">
        <v>1.9656600000000004</v>
      </c>
      <c r="H13" s="19">
        <v>0</v>
      </c>
      <c r="I13" s="19">
        <v>0.65522000000000002</v>
      </c>
      <c r="J13" s="19">
        <v>0</v>
      </c>
      <c r="K13" s="6">
        <v>2.6208800000000001</v>
      </c>
    </row>
    <row r="14" spans="1:11">
      <c r="A14" s="3">
        <v>11</v>
      </c>
      <c r="B14" s="19">
        <v>4</v>
      </c>
      <c r="C14" s="19">
        <v>5</v>
      </c>
      <c r="D14" s="19">
        <v>2</v>
      </c>
      <c r="E14" s="19">
        <v>0</v>
      </c>
      <c r="F14" s="20">
        <v>11</v>
      </c>
      <c r="G14" s="19">
        <v>2.6208800000000001</v>
      </c>
      <c r="H14" s="19">
        <v>4.7073100000000005</v>
      </c>
      <c r="I14" s="19">
        <v>3.45329</v>
      </c>
      <c r="J14" s="19">
        <v>0</v>
      </c>
      <c r="K14" s="6">
        <v>10.78148</v>
      </c>
    </row>
    <row r="15" spans="1:11">
      <c r="A15" s="5" t="s">
        <v>3</v>
      </c>
      <c r="B15" s="6">
        <v>190</v>
      </c>
      <c r="C15" s="6">
        <v>40</v>
      </c>
      <c r="D15" s="6">
        <v>33</v>
      </c>
      <c r="E15" s="6">
        <v>36</v>
      </c>
      <c r="F15" s="6">
        <v>299</v>
      </c>
      <c r="G15" s="6">
        <v>270.9568899999997</v>
      </c>
      <c r="H15" s="6">
        <v>49.788080000000022</v>
      </c>
      <c r="I15" s="6">
        <v>37.107210000000002</v>
      </c>
      <c r="J15" s="6">
        <v>40.73865</v>
      </c>
      <c r="K15" s="6">
        <v>398.59083000000049</v>
      </c>
    </row>
    <row r="17" spans="1:11">
      <c r="A17" s="7"/>
      <c r="B17" s="2" t="s">
        <v>1</v>
      </c>
      <c r="C17" s="2" t="s">
        <v>1</v>
      </c>
      <c r="D17" s="2" t="s">
        <v>1</v>
      </c>
      <c r="E17" s="2" t="s">
        <v>1</v>
      </c>
      <c r="F17" s="2" t="s">
        <v>1</v>
      </c>
      <c r="G17" s="2" t="s">
        <v>2</v>
      </c>
      <c r="H17" s="2" t="s">
        <v>2</v>
      </c>
      <c r="I17" s="2" t="s">
        <v>2</v>
      </c>
      <c r="J17" s="2" t="s">
        <v>2</v>
      </c>
      <c r="K17" s="2" t="s">
        <v>2</v>
      </c>
    </row>
    <row r="18" spans="1:11" ht="13.5" thickBot="1">
      <c r="A18" s="7" t="s">
        <v>0</v>
      </c>
      <c r="B18" s="8">
        <v>1</v>
      </c>
      <c r="C18" s="8">
        <v>2</v>
      </c>
      <c r="D18" s="8">
        <v>3</v>
      </c>
      <c r="E18" s="8">
        <v>4</v>
      </c>
      <c r="F18" s="9" t="s">
        <v>3</v>
      </c>
      <c r="G18" s="8">
        <v>1</v>
      </c>
      <c r="H18" s="8">
        <v>2</v>
      </c>
      <c r="I18" s="8">
        <v>3</v>
      </c>
      <c r="J18" s="8">
        <v>4</v>
      </c>
      <c r="K18" s="9" t="s">
        <v>3</v>
      </c>
    </row>
    <row r="19" spans="1:11">
      <c r="A19" s="1" t="s">
        <v>4</v>
      </c>
      <c r="B19" s="10">
        <v>1</v>
      </c>
      <c r="C19" s="10">
        <v>2</v>
      </c>
      <c r="D19" s="10">
        <v>3</v>
      </c>
      <c r="E19" s="10">
        <v>4</v>
      </c>
      <c r="F19" s="11" t="s">
        <v>3</v>
      </c>
      <c r="G19" s="10">
        <v>1</v>
      </c>
      <c r="H19" s="10">
        <v>2</v>
      </c>
      <c r="I19" s="10">
        <v>3</v>
      </c>
      <c r="J19" s="10">
        <v>4</v>
      </c>
      <c r="K19" s="11" t="s">
        <v>3</v>
      </c>
    </row>
    <row r="20" spans="1:11">
      <c r="A20" s="3">
        <v>1</v>
      </c>
      <c r="B20" s="12">
        <f>+B4/$F4</f>
        <v>0.6717557251908397</v>
      </c>
      <c r="C20" s="12">
        <f t="shared" ref="C20:E20" si="0">+C4/$F4</f>
        <v>0.12213740458015267</v>
      </c>
      <c r="D20" s="12">
        <f t="shared" si="0"/>
        <v>9.1603053435114504E-2</v>
      </c>
      <c r="E20" s="12">
        <f t="shared" si="0"/>
        <v>0.11450381679389313</v>
      </c>
      <c r="F20" s="13">
        <f>+F4/F$15</f>
        <v>0.43812709030100333</v>
      </c>
      <c r="G20" s="12">
        <f>+G4/$F4</f>
        <v>1.3853698473282432</v>
      </c>
      <c r="H20" s="12">
        <f t="shared" ref="H20:J20" si="1">+H4/$F4</f>
        <v>0.22724557251908392</v>
      </c>
      <c r="I20" s="12">
        <f t="shared" si="1"/>
        <v>8.7303053435114478E-2</v>
      </c>
      <c r="J20" s="12">
        <f t="shared" si="1"/>
        <v>0.13502335877862592</v>
      </c>
      <c r="K20" s="13">
        <f>+K4/K$15</f>
        <v>0.60306801338103888</v>
      </c>
    </row>
    <row r="21" spans="1:11">
      <c r="A21" s="3">
        <v>2</v>
      </c>
      <c r="B21" s="12">
        <f t="shared" ref="B21:E21" si="2">+B5/$F5</f>
        <v>0.48275862068965519</v>
      </c>
      <c r="C21" s="12">
        <f t="shared" si="2"/>
        <v>0.10344827586206896</v>
      </c>
      <c r="D21" s="12">
        <f t="shared" si="2"/>
        <v>0.17241379310344829</v>
      </c>
      <c r="E21" s="12">
        <f t="shared" si="2"/>
        <v>0.2413793103448276</v>
      </c>
      <c r="F21" s="13">
        <f t="shared" ref="F21:F31" si="3">+F5/F$15</f>
        <v>9.6989966555183951E-2</v>
      </c>
      <c r="G21" s="12">
        <f t="shared" ref="G21:J21" si="4">+G5/$F5</f>
        <v>0.54634931034482748</v>
      </c>
      <c r="H21" s="12">
        <f t="shared" si="4"/>
        <v>0.10068275862068966</v>
      </c>
      <c r="I21" s="12">
        <f t="shared" si="4"/>
        <v>0.23621241379310348</v>
      </c>
      <c r="J21" s="12">
        <f t="shared" si="4"/>
        <v>0.35529137931034482</v>
      </c>
      <c r="K21" s="13">
        <f t="shared" ref="K21:K31" si="5">+K5/K$15</f>
        <v>9.0111305370472183E-2</v>
      </c>
    </row>
    <row r="22" spans="1:11">
      <c r="A22" s="3">
        <v>3</v>
      </c>
      <c r="B22" s="12">
        <f t="shared" ref="B22:E22" si="6">+B6/$F6</f>
        <v>0.61904761904761907</v>
      </c>
      <c r="C22" s="12">
        <f t="shared" si="6"/>
        <v>0.19047619047619047</v>
      </c>
      <c r="D22" s="12">
        <f t="shared" si="6"/>
        <v>0.14285714285714285</v>
      </c>
      <c r="E22" s="12">
        <f t="shared" si="6"/>
        <v>4.7619047619047616E-2</v>
      </c>
      <c r="F22" s="13">
        <f t="shared" si="3"/>
        <v>7.0234113712374577E-2</v>
      </c>
      <c r="G22" s="12">
        <f t="shared" ref="G22:J22" si="7">+G6/$F6</f>
        <v>0.5419180952380952</v>
      </c>
      <c r="H22" s="12">
        <f t="shared" si="7"/>
        <v>0.14752142857142858</v>
      </c>
      <c r="I22" s="12">
        <f t="shared" si="7"/>
        <v>0.21836095238095238</v>
      </c>
      <c r="J22" s="12">
        <f t="shared" si="7"/>
        <v>3.1200952380952381E-2</v>
      </c>
      <c r="K22" s="13">
        <f t="shared" si="5"/>
        <v>4.9471860654696886E-2</v>
      </c>
    </row>
    <row r="23" spans="1:11">
      <c r="A23" s="3">
        <v>4</v>
      </c>
      <c r="B23" s="12">
        <f t="shared" ref="B23:E23" si="8">+B7/$F7</f>
        <v>0.45833333333333331</v>
      </c>
      <c r="C23" s="12">
        <f t="shared" si="8"/>
        <v>0.16666666666666666</v>
      </c>
      <c r="D23" s="12">
        <f t="shared" si="8"/>
        <v>0.16666666666666666</v>
      </c>
      <c r="E23" s="12">
        <f t="shared" si="8"/>
        <v>0.20833333333333334</v>
      </c>
      <c r="F23" s="13">
        <f t="shared" si="3"/>
        <v>8.0267558528428096E-2</v>
      </c>
      <c r="G23" s="12">
        <f t="shared" ref="G23:J23" si="9">+G7/$F7</f>
        <v>0.5186358333333333</v>
      </c>
      <c r="H23" s="12">
        <f t="shared" si="9"/>
        <v>0.12908125000000001</v>
      </c>
      <c r="I23" s="12">
        <f t="shared" si="9"/>
        <v>0.14895916666666667</v>
      </c>
      <c r="J23" s="12">
        <f t="shared" si="9"/>
        <v>0.15638208333333334</v>
      </c>
      <c r="K23" s="13">
        <f t="shared" si="5"/>
        <v>5.738566539526254E-2</v>
      </c>
    </row>
    <row r="24" spans="1:11">
      <c r="A24" s="3">
        <v>5</v>
      </c>
      <c r="B24" s="12">
        <f t="shared" ref="B24:E24" si="10">+B8/$F8</f>
        <v>0.61904761904761907</v>
      </c>
      <c r="C24" s="12">
        <f t="shared" si="10"/>
        <v>0.14285714285714285</v>
      </c>
      <c r="D24" s="12">
        <f t="shared" si="10"/>
        <v>9.5238095238095233E-2</v>
      </c>
      <c r="E24" s="12">
        <f t="shared" si="10"/>
        <v>0.14285714285714285</v>
      </c>
      <c r="F24" s="13">
        <f t="shared" si="3"/>
        <v>7.0234113712374577E-2</v>
      </c>
      <c r="G24" s="12">
        <f t="shared" ref="G24:J24" si="11">+G8/$F8</f>
        <v>0.49648285714285717</v>
      </c>
      <c r="H24" s="12">
        <f t="shared" si="11"/>
        <v>0.1163204761904762</v>
      </c>
      <c r="I24" s="12">
        <f t="shared" si="11"/>
        <v>8.5119523809523812E-2</v>
      </c>
      <c r="J24" s="12">
        <f t="shared" si="11"/>
        <v>0.19564333333333334</v>
      </c>
      <c r="K24" s="13">
        <f t="shared" si="5"/>
        <v>4.7078077536304531E-2</v>
      </c>
    </row>
    <row r="25" spans="1:11">
      <c r="A25" s="3">
        <v>6</v>
      </c>
      <c r="B25" s="12">
        <f t="shared" ref="B25:E25" si="12">+B9/$F9</f>
        <v>0.61538461538461542</v>
      </c>
      <c r="C25" s="12">
        <f t="shared" si="12"/>
        <v>0.11538461538461539</v>
      </c>
      <c r="D25" s="12">
        <f t="shared" si="12"/>
        <v>0.11538461538461539</v>
      </c>
      <c r="E25" s="12">
        <f t="shared" si="12"/>
        <v>0.15384615384615385</v>
      </c>
      <c r="F25" s="13">
        <f t="shared" si="3"/>
        <v>8.6956521739130432E-2</v>
      </c>
      <c r="G25" s="12">
        <f t="shared" ref="G25:J25" si="13">+G9/$F9</f>
        <v>0.50397846153846149</v>
      </c>
      <c r="H25" s="12">
        <f t="shared" si="13"/>
        <v>7.5602307692307705E-2</v>
      </c>
      <c r="I25" s="12">
        <f t="shared" si="13"/>
        <v>7.5602307692307705E-2</v>
      </c>
      <c r="J25" s="12">
        <f t="shared" si="13"/>
        <v>0.13750076923076923</v>
      </c>
      <c r="K25" s="13">
        <f t="shared" si="5"/>
        <v>5.170660850376306E-2</v>
      </c>
    </row>
    <row r="26" spans="1:11">
      <c r="A26" s="3">
        <v>7</v>
      </c>
      <c r="B26" s="12">
        <f t="shared" ref="B26:E26" si="14">+B10/$F10</f>
        <v>0.95</v>
      </c>
      <c r="C26" s="12">
        <f t="shared" si="14"/>
        <v>0.05</v>
      </c>
      <c r="D26" s="12">
        <f t="shared" si="14"/>
        <v>0</v>
      </c>
      <c r="E26" s="12">
        <f t="shared" si="14"/>
        <v>0</v>
      </c>
      <c r="F26" s="13">
        <f t="shared" si="3"/>
        <v>6.6889632107023408E-2</v>
      </c>
      <c r="G26" s="12">
        <f t="shared" ref="G26:J26" si="15">+G10/$F10</f>
        <v>0.74172649999999973</v>
      </c>
      <c r="H26" s="12">
        <f t="shared" si="15"/>
        <v>5.6614499999999998E-2</v>
      </c>
      <c r="I26" s="12">
        <f t="shared" si="15"/>
        <v>0</v>
      </c>
      <c r="J26" s="12">
        <f t="shared" si="15"/>
        <v>0</v>
      </c>
      <c r="K26" s="13">
        <f t="shared" si="5"/>
        <v>4.0058171935365337E-2</v>
      </c>
    </row>
    <row r="27" spans="1:11">
      <c r="A27" s="3">
        <v>8</v>
      </c>
      <c r="B27" s="12">
        <f t="shared" ref="B27:E27" si="16">+B11/$F11</f>
        <v>0.88888888888888884</v>
      </c>
      <c r="C27" s="12">
        <f t="shared" si="16"/>
        <v>0</v>
      </c>
      <c r="D27" s="12">
        <f t="shared" si="16"/>
        <v>0</v>
      </c>
      <c r="E27" s="12">
        <f t="shared" si="16"/>
        <v>0.1111111111111111</v>
      </c>
      <c r="F27" s="13">
        <f t="shared" si="3"/>
        <v>3.0100334448160536E-2</v>
      </c>
      <c r="G27" s="12">
        <f t="shared" ref="G27:J27" si="17">+G11/$F11</f>
        <v>0.63542555555555547</v>
      </c>
      <c r="H27" s="12">
        <f t="shared" si="17"/>
        <v>0</v>
      </c>
      <c r="I27" s="12">
        <f t="shared" si="17"/>
        <v>0</v>
      </c>
      <c r="J27" s="12">
        <f t="shared" si="17"/>
        <v>7.2802222222222226E-2</v>
      </c>
      <c r="K27" s="13">
        <f t="shared" si="5"/>
        <v>1.5991461720280899E-2</v>
      </c>
    </row>
    <row r="28" spans="1:11">
      <c r="A28" s="3">
        <v>9</v>
      </c>
      <c r="B28" s="12">
        <f t="shared" ref="B28:E28" si="18">+B12/$F12</f>
        <v>0.33333333333333331</v>
      </c>
      <c r="C28" s="12">
        <f t="shared" si="18"/>
        <v>0.33333333333333331</v>
      </c>
      <c r="D28" s="12">
        <f t="shared" si="18"/>
        <v>0.33333333333333331</v>
      </c>
      <c r="E28" s="12">
        <f t="shared" si="18"/>
        <v>0</v>
      </c>
      <c r="F28" s="13">
        <f t="shared" si="3"/>
        <v>1.0033444816053512E-2</v>
      </c>
      <c r="G28" s="12">
        <f t="shared" ref="G28:J28" si="19">+G12/$F12</f>
        <v>0.37742999999999999</v>
      </c>
      <c r="H28" s="12">
        <f t="shared" si="19"/>
        <v>0.21840666666666667</v>
      </c>
      <c r="I28" s="12">
        <f t="shared" si="19"/>
        <v>0.93269000000000002</v>
      </c>
      <c r="J28" s="12">
        <f t="shared" si="19"/>
        <v>0</v>
      </c>
      <c r="K28" s="13">
        <f t="shared" si="5"/>
        <v>1.1504479418154186E-2</v>
      </c>
    </row>
    <row r="29" spans="1:11">
      <c r="A29" s="3">
        <v>10</v>
      </c>
      <c r="B29" s="12">
        <f t="shared" ref="B29:E29" si="20">+B13/$F13</f>
        <v>0.75</v>
      </c>
      <c r="C29" s="12">
        <f t="shared" si="20"/>
        <v>0</v>
      </c>
      <c r="D29" s="12">
        <f t="shared" si="20"/>
        <v>0.25</v>
      </c>
      <c r="E29" s="12">
        <f t="shared" si="20"/>
        <v>0</v>
      </c>
      <c r="F29" s="13">
        <f t="shared" si="3"/>
        <v>1.3377926421404682E-2</v>
      </c>
      <c r="G29" s="12">
        <f t="shared" ref="G29:J29" si="21">+G13/$F13</f>
        <v>0.4914150000000001</v>
      </c>
      <c r="H29" s="12">
        <f t="shared" si="21"/>
        <v>0</v>
      </c>
      <c r="I29" s="12">
        <f t="shared" si="21"/>
        <v>0.16380500000000001</v>
      </c>
      <c r="J29" s="12">
        <f t="shared" si="21"/>
        <v>0</v>
      </c>
      <c r="K29" s="13">
        <f t="shared" si="5"/>
        <v>6.5753645160376538E-3</v>
      </c>
    </row>
    <row r="30" spans="1:11">
      <c r="A30" s="3">
        <v>11</v>
      </c>
      <c r="B30" s="12">
        <f t="shared" ref="B30:E30" si="22">+B14/$F14</f>
        <v>0.36363636363636365</v>
      </c>
      <c r="C30" s="12">
        <f t="shared" si="22"/>
        <v>0.45454545454545453</v>
      </c>
      <c r="D30" s="12">
        <f t="shared" si="22"/>
        <v>0.18181818181818182</v>
      </c>
      <c r="E30" s="12">
        <f t="shared" si="22"/>
        <v>0</v>
      </c>
      <c r="F30" s="13">
        <f t="shared" si="3"/>
        <v>3.678929765886288E-2</v>
      </c>
      <c r="G30" s="12">
        <f t="shared" ref="G30:J30" si="23">+G14/$F14</f>
        <v>0.23826181818181819</v>
      </c>
      <c r="H30" s="12">
        <f t="shared" si="23"/>
        <v>0.42793727272727278</v>
      </c>
      <c r="I30" s="12">
        <f t="shared" si="23"/>
        <v>0.31393545454545452</v>
      </c>
      <c r="J30" s="12">
        <f t="shared" si="23"/>
        <v>0</v>
      </c>
      <c r="K30" s="13">
        <f t="shared" si="5"/>
        <v>2.7048991568621856E-2</v>
      </c>
    </row>
    <row r="31" spans="1:11">
      <c r="A31" s="5" t="s">
        <v>3</v>
      </c>
      <c r="B31" s="13">
        <f t="shared" ref="B31:E31" si="24">+B15/$F15</f>
        <v>0.63545150501672243</v>
      </c>
      <c r="C31" s="13">
        <f t="shared" si="24"/>
        <v>0.13377926421404682</v>
      </c>
      <c r="D31" s="13">
        <f t="shared" si="24"/>
        <v>0.11036789297658862</v>
      </c>
      <c r="E31" s="13">
        <f t="shared" si="24"/>
        <v>0.12040133779264214</v>
      </c>
      <c r="F31" s="13">
        <f t="shared" si="3"/>
        <v>1</v>
      </c>
      <c r="G31" s="13">
        <f t="shared" ref="G31:J31" si="25">+G15/$F15</f>
        <v>0.90621033444815957</v>
      </c>
      <c r="H31" s="13">
        <f t="shared" si="25"/>
        <v>0.16651531772575259</v>
      </c>
      <c r="I31" s="13">
        <f t="shared" si="25"/>
        <v>0.12410438127090302</v>
      </c>
      <c r="J31" s="13">
        <f t="shared" si="25"/>
        <v>0.13624966555183946</v>
      </c>
      <c r="K31" s="13">
        <f t="shared" si="5"/>
        <v>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workbookViewId="0">
      <selection activeCell="K20" sqref="K20"/>
    </sheetView>
  </sheetViews>
  <sheetFormatPr defaultRowHeight="12.75"/>
  <sheetData>
    <row r="1" spans="1:10">
      <c r="A1" s="21" t="s">
        <v>4</v>
      </c>
      <c r="B1" s="3">
        <v>0</v>
      </c>
      <c r="C1" s="3">
        <v>1</v>
      </c>
      <c r="D1" s="3">
        <v>2</v>
      </c>
      <c r="E1" s="3">
        <v>3</v>
      </c>
      <c r="F1" s="3">
        <v>4</v>
      </c>
      <c r="G1" s="3">
        <v>6</v>
      </c>
      <c r="H1" s="3">
        <v>7</v>
      </c>
      <c r="I1" s="3">
        <v>8</v>
      </c>
      <c r="J1" s="5" t="s">
        <v>3</v>
      </c>
    </row>
    <row r="2" spans="1:10">
      <c r="A2" s="23">
        <v>4</v>
      </c>
      <c r="B2" s="25">
        <v>9</v>
      </c>
      <c r="C2" s="25">
        <v>2</v>
      </c>
      <c r="D2" s="29">
        <v>6</v>
      </c>
      <c r="E2" s="29">
        <v>4</v>
      </c>
      <c r="F2" s="25">
        <v>1</v>
      </c>
      <c r="G2" s="2" t="s">
        <v>5</v>
      </c>
      <c r="H2" s="25">
        <v>1</v>
      </c>
      <c r="I2" s="25">
        <v>1</v>
      </c>
      <c r="J2" s="26">
        <v>24</v>
      </c>
    </row>
    <row r="3" spans="1:10">
      <c r="A3" s="23">
        <v>5</v>
      </c>
      <c r="B3" s="25">
        <v>9</v>
      </c>
      <c r="C3" s="25">
        <v>1</v>
      </c>
      <c r="D3" s="29">
        <v>7</v>
      </c>
      <c r="E3" s="29">
        <v>4</v>
      </c>
      <c r="F3" s="2" t="s">
        <v>5</v>
      </c>
      <c r="G3" s="2" t="s">
        <v>5</v>
      </c>
      <c r="H3" s="2" t="s">
        <v>5</v>
      </c>
      <c r="I3" s="2" t="s">
        <v>5</v>
      </c>
      <c r="J3" s="26">
        <v>21</v>
      </c>
    </row>
    <row r="4" spans="1:10">
      <c r="A4" s="23">
        <v>6</v>
      </c>
      <c r="B4" s="25">
        <v>9</v>
      </c>
      <c r="C4" s="25">
        <v>4</v>
      </c>
      <c r="D4" s="29">
        <v>11</v>
      </c>
      <c r="E4" s="29">
        <v>1</v>
      </c>
      <c r="F4" s="25">
        <v>1</v>
      </c>
      <c r="G4" s="2" t="s">
        <v>5</v>
      </c>
      <c r="H4" s="2" t="s">
        <v>5</v>
      </c>
      <c r="I4" s="2" t="s">
        <v>5</v>
      </c>
      <c r="J4" s="26">
        <v>26</v>
      </c>
    </row>
    <row r="5" spans="1:10">
      <c r="A5" s="23">
        <v>7</v>
      </c>
      <c r="B5" s="25">
        <v>5</v>
      </c>
      <c r="C5" s="25">
        <v>1</v>
      </c>
      <c r="D5" s="29">
        <v>6</v>
      </c>
      <c r="E5" s="29">
        <v>6</v>
      </c>
      <c r="F5" s="25">
        <v>1</v>
      </c>
      <c r="G5" s="25">
        <v>1</v>
      </c>
      <c r="H5" s="2" t="s">
        <v>5</v>
      </c>
      <c r="I5" s="2" t="s">
        <v>5</v>
      </c>
      <c r="J5" s="26">
        <v>20</v>
      </c>
    </row>
    <row r="6" spans="1:10">
      <c r="A6" s="23">
        <v>8</v>
      </c>
      <c r="B6" s="2" t="s">
        <v>5</v>
      </c>
      <c r="C6" s="25">
        <v>1</v>
      </c>
      <c r="D6" s="29">
        <v>4</v>
      </c>
      <c r="E6" s="29">
        <v>4</v>
      </c>
      <c r="F6" s="2" t="s">
        <v>5</v>
      </c>
      <c r="G6" s="2" t="s">
        <v>5</v>
      </c>
      <c r="H6" s="2" t="s">
        <v>5</v>
      </c>
      <c r="I6" s="2" t="s">
        <v>5</v>
      </c>
      <c r="J6" s="26">
        <v>9</v>
      </c>
    </row>
    <row r="7" spans="1:10">
      <c r="A7" s="23">
        <v>9</v>
      </c>
      <c r="B7" s="2" t="s">
        <v>5</v>
      </c>
      <c r="C7" s="2" t="s">
        <v>5</v>
      </c>
      <c r="D7" s="25">
        <v>1</v>
      </c>
      <c r="E7" s="25">
        <v>2</v>
      </c>
      <c r="F7" s="2" t="s">
        <v>5</v>
      </c>
      <c r="G7" s="2" t="s">
        <v>5</v>
      </c>
      <c r="H7" s="2" t="s">
        <v>5</v>
      </c>
      <c r="I7" s="2" t="s">
        <v>5</v>
      </c>
      <c r="J7" s="26">
        <v>3</v>
      </c>
    </row>
    <row r="8" spans="1:10">
      <c r="A8" s="23">
        <v>10</v>
      </c>
      <c r="B8" s="25">
        <v>1</v>
      </c>
      <c r="C8" s="2" t="s">
        <v>5</v>
      </c>
      <c r="D8" s="25">
        <v>2</v>
      </c>
      <c r="E8" s="2" t="s">
        <v>5</v>
      </c>
      <c r="F8" s="2" t="s">
        <v>5</v>
      </c>
      <c r="G8" s="2" t="s">
        <v>5</v>
      </c>
      <c r="H8" s="2" t="s">
        <v>5</v>
      </c>
      <c r="I8" s="25">
        <v>1</v>
      </c>
      <c r="J8" s="26">
        <v>4</v>
      </c>
    </row>
    <row r="9" spans="1:10">
      <c r="A9" s="23">
        <v>11</v>
      </c>
      <c r="B9" s="25">
        <v>7</v>
      </c>
      <c r="C9" s="2" t="s">
        <v>5</v>
      </c>
      <c r="D9" s="25">
        <v>1</v>
      </c>
      <c r="E9" s="25">
        <v>3</v>
      </c>
      <c r="F9" s="2" t="s">
        <v>5</v>
      </c>
      <c r="G9" s="2" t="s">
        <v>5</v>
      </c>
      <c r="H9" s="2" t="s">
        <v>5</v>
      </c>
      <c r="I9" s="2" t="s">
        <v>5</v>
      </c>
      <c r="J9" s="26">
        <v>11</v>
      </c>
    </row>
    <row r="10" spans="1:10">
      <c r="A10" s="27" t="s">
        <v>3</v>
      </c>
      <c r="B10" s="26">
        <v>40</v>
      </c>
      <c r="C10" s="26">
        <v>9</v>
      </c>
      <c r="D10" s="26">
        <v>38</v>
      </c>
      <c r="E10" s="26">
        <v>24</v>
      </c>
      <c r="F10" s="26">
        <v>3</v>
      </c>
      <c r="G10" s="26">
        <v>1</v>
      </c>
      <c r="H10" s="26">
        <v>1</v>
      </c>
      <c r="I10" s="26">
        <v>2</v>
      </c>
      <c r="J10" s="26">
        <v>118</v>
      </c>
    </row>
    <row r="11" spans="1:10" ht="13.5" thickBot="1"/>
    <row r="12" spans="1:10">
      <c r="A12" s="21" t="s">
        <v>4</v>
      </c>
      <c r="B12" s="3">
        <v>1</v>
      </c>
      <c r="C12" s="3">
        <v>2</v>
      </c>
      <c r="D12" s="3">
        <v>3</v>
      </c>
      <c r="E12" s="3">
        <v>4</v>
      </c>
      <c r="F12" s="5" t="s">
        <v>3</v>
      </c>
    </row>
    <row r="13" spans="1:10">
      <c r="A13" s="23">
        <v>4</v>
      </c>
      <c r="B13" s="25">
        <v>11</v>
      </c>
      <c r="C13" s="25">
        <v>4</v>
      </c>
      <c r="D13" s="25">
        <v>4</v>
      </c>
      <c r="E13" s="25">
        <v>5</v>
      </c>
      <c r="F13" s="26">
        <v>24</v>
      </c>
    </row>
    <row r="14" spans="1:10">
      <c r="A14" s="23">
        <v>5</v>
      </c>
      <c r="B14" s="25">
        <v>13</v>
      </c>
      <c r="C14" s="25">
        <v>3</v>
      </c>
      <c r="D14" s="25">
        <v>2</v>
      </c>
      <c r="E14" s="25">
        <v>3</v>
      </c>
      <c r="F14" s="26">
        <v>21</v>
      </c>
    </row>
    <row r="15" spans="1:10">
      <c r="A15" s="23">
        <v>6</v>
      </c>
      <c r="B15" s="25">
        <v>16</v>
      </c>
      <c r="C15" s="25">
        <v>3</v>
      </c>
      <c r="D15" s="25">
        <v>3</v>
      </c>
      <c r="E15" s="25">
        <v>4</v>
      </c>
      <c r="F15" s="26">
        <v>26</v>
      </c>
    </row>
    <row r="16" spans="1:10">
      <c r="A16" s="23">
        <v>7</v>
      </c>
      <c r="B16" s="25">
        <v>19</v>
      </c>
      <c r="C16" s="25">
        <v>1</v>
      </c>
      <c r="D16" s="2" t="s">
        <v>5</v>
      </c>
      <c r="E16" s="2" t="s">
        <v>5</v>
      </c>
      <c r="F16" s="26">
        <v>20</v>
      </c>
    </row>
    <row r="17" spans="1:6">
      <c r="A17" s="23">
        <v>8</v>
      </c>
      <c r="B17" s="25">
        <v>8</v>
      </c>
      <c r="C17" s="2" t="s">
        <v>5</v>
      </c>
      <c r="D17" s="2" t="s">
        <v>5</v>
      </c>
      <c r="E17" s="25">
        <v>1</v>
      </c>
      <c r="F17" s="26">
        <v>9</v>
      </c>
    </row>
    <row r="18" spans="1:6">
      <c r="A18" s="23">
        <v>9</v>
      </c>
      <c r="B18" s="25">
        <v>1</v>
      </c>
      <c r="C18" s="25">
        <v>1</v>
      </c>
      <c r="D18" s="25">
        <v>1</v>
      </c>
      <c r="E18" s="2" t="s">
        <v>5</v>
      </c>
      <c r="F18" s="26">
        <v>3</v>
      </c>
    </row>
    <row r="19" spans="1:6">
      <c r="A19" s="23">
        <v>10</v>
      </c>
      <c r="B19" s="25">
        <v>3</v>
      </c>
      <c r="C19" s="2" t="s">
        <v>5</v>
      </c>
      <c r="D19" s="25">
        <v>1</v>
      </c>
      <c r="E19" s="2" t="s">
        <v>5</v>
      </c>
      <c r="F19" s="26">
        <v>4</v>
      </c>
    </row>
    <row r="20" spans="1:6">
      <c r="A20" s="23">
        <v>11</v>
      </c>
      <c r="B20" s="25">
        <v>4</v>
      </c>
      <c r="C20" s="25">
        <v>5</v>
      </c>
      <c r="D20" s="25">
        <v>2</v>
      </c>
      <c r="E20" s="2" t="s">
        <v>5</v>
      </c>
      <c r="F20" s="26">
        <v>11</v>
      </c>
    </row>
    <row r="21" spans="1:6">
      <c r="A21" s="27" t="s">
        <v>3</v>
      </c>
      <c r="B21" s="26">
        <v>75</v>
      </c>
      <c r="C21" s="26">
        <v>17</v>
      </c>
      <c r="D21" s="26">
        <v>13</v>
      </c>
      <c r="E21" s="26">
        <v>13</v>
      </c>
      <c r="F21" s="26">
        <v>118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Summary</vt:lpstr>
      <vt:lpstr>Income</vt:lpstr>
      <vt:lpstr>Group</vt:lpstr>
      <vt:lpstr>BaseCurves</vt:lpstr>
      <vt:lpstr>Spend</vt:lpstr>
      <vt:lpstr>Area</vt:lpstr>
      <vt:lpstr>Age</vt:lpstr>
      <vt:lpstr>1a Zero</vt:lpstr>
      <vt:lpstr>Dissatisfied</vt:lpstr>
      <vt:lpstr>Check</vt:lpstr>
      <vt:lpstr>IncDist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Nicholas Hall</dc:creator>
  <cp:lastModifiedBy>Malcolm</cp:lastModifiedBy>
  <dcterms:created xsi:type="dcterms:W3CDTF">2018-11-27T14:31:12Z</dcterms:created>
  <dcterms:modified xsi:type="dcterms:W3CDTF">2018-11-29T10:22:21Z</dcterms:modified>
</cp:coreProperties>
</file>